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0.12.2019 (1)" sheetId="19" r:id="rId1"/>
  </sheets>
  <definedNames>
    <definedName name="_xlnm.Print_Titles" localSheetId="0">'30.12.2019 (1)'!$4:$5</definedName>
  </definedNames>
  <calcPr calcId="162913"/>
</workbook>
</file>

<file path=xl/calcChain.xml><?xml version="1.0" encoding="utf-8"?>
<calcChain xmlns="http://schemas.openxmlformats.org/spreadsheetml/2006/main">
  <c r="E102" i="19" l="1"/>
  <c r="E77" i="19" s="1"/>
  <c r="E103" i="19"/>
  <c r="E101" i="19"/>
  <c r="E210" i="19"/>
  <c r="G208" i="19"/>
  <c r="G203" i="19" s="1"/>
  <c r="F208" i="19"/>
  <c r="F203" i="19" s="1"/>
  <c r="G206" i="19"/>
  <c r="F206" i="19"/>
  <c r="F210" i="19" s="1"/>
  <c r="E205" i="19"/>
  <c r="F201" i="19"/>
  <c r="F205" i="19" s="1"/>
  <c r="G200" i="19"/>
  <c r="F200" i="19"/>
  <c r="E198" i="19"/>
  <c r="E193" i="19" s="1"/>
  <c r="G194" i="19"/>
  <c r="F194" i="19"/>
  <c r="E194" i="19"/>
  <c r="G193" i="19"/>
  <c r="F193" i="19"/>
  <c r="G192" i="19"/>
  <c r="F192" i="19"/>
  <c r="E192" i="19"/>
  <c r="G191" i="19"/>
  <c r="G195" i="19" s="1"/>
  <c r="F191" i="19"/>
  <c r="E191" i="19"/>
  <c r="G190" i="19"/>
  <c r="F190" i="19"/>
  <c r="E190" i="19"/>
  <c r="G185" i="19"/>
  <c r="F185" i="19"/>
  <c r="E185" i="19"/>
  <c r="G180" i="19"/>
  <c r="F180" i="19"/>
  <c r="E178" i="19"/>
  <c r="E180" i="19" s="1"/>
  <c r="G175" i="19"/>
  <c r="F175" i="19"/>
  <c r="E171" i="19"/>
  <c r="E161" i="19" s="1"/>
  <c r="G170" i="19"/>
  <c r="F170" i="19"/>
  <c r="E169" i="19"/>
  <c r="E168" i="19"/>
  <c r="E170" i="19" s="1"/>
  <c r="G164" i="19"/>
  <c r="F164" i="19"/>
  <c r="E164" i="19"/>
  <c r="G163" i="19"/>
  <c r="F163" i="19"/>
  <c r="G162" i="19"/>
  <c r="F162" i="19"/>
  <c r="E162" i="19"/>
  <c r="G161" i="19"/>
  <c r="F161" i="19"/>
  <c r="F165" i="19" s="1"/>
  <c r="G160" i="19"/>
  <c r="F160" i="19"/>
  <c r="E158" i="19"/>
  <c r="E153" i="19" s="1"/>
  <c r="G154" i="19"/>
  <c r="F154" i="19"/>
  <c r="E154" i="19"/>
  <c r="G153" i="19"/>
  <c r="F153" i="19"/>
  <c r="G152" i="19"/>
  <c r="F152" i="19"/>
  <c r="E152" i="19"/>
  <c r="G151" i="19"/>
  <c r="G155" i="19" s="1"/>
  <c r="F151" i="19"/>
  <c r="E151" i="19"/>
  <c r="G150" i="19"/>
  <c r="F150" i="19"/>
  <c r="E150" i="19"/>
  <c r="G145" i="19"/>
  <c r="F145" i="19"/>
  <c r="E143" i="19"/>
  <c r="E145" i="19" s="1"/>
  <c r="G140" i="19"/>
  <c r="F140" i="19"/>
  <c r="E137" i="19"/>
  <c r="E136" i="19"/>
  <c r="E140" i="19" s="1"/>
  <c r="G135" i="19"/>
  <c r="F135" i="19"/>
  <c r="E131" i="19"/>
  <c r="E135" i="19" s="1"/>
  <c r="G129" i="19"/>
  <c r="F129" i="19"/>
  <c r="E129" i="19"/>
  <c r="G128" i="19"/>
  <c r="F128" i="19"/>
  <c r="G127" i="19"/>
  <c r="F127" i="19"/>
  <c r="E127" i="19"/>
  <c r="G126" i="19"/>
  <c r="F126" i="19"/>
  <c r="G125" i="19"/>
  <c r="F125" i="19"/>
  <c r="E125" i="19"/>
  <c r="G120" i="19"/>
  <c r="F120" i="19"/>
  <c r="E118" i="19"/>
  <c r="E120" i="19" s="1"/>
  <c r="G115" i="19"/>
  <c r="F115" i="19"/>
  <c r="E113" i="19"/>
  <c r="E115" i="19" s="1"/>
  <c r="G110" i="19"/>
  <c r="E108" i="19"/>
  <c r="F106" i="19"/>
  <c r="F110" i="19" s="1"/>
  <c r="E106" i="19"/>
  <c r="G105" i="19"/>
  <c r="F105" i="19"/>
  <c r="G100" i="19"/>
  <c r="F100" i="19"/>
  <c r="E100" i="19"/>
  <c r="G95" i="19"/>
  <c r="F95" i="19"/>
  <c r="E93" i="19"/>
  <c r="E95" i="19" s="1"/>
  <c r="G90" i="19"/>
  <c r="F90" i="19"/>
  <c r="E90" i="19"/>
  <c r="G85" i="19"/>
  <c r="F85" i="19"/>
  <c r="E83" i="19"/>
  <c r="E85" i="19" s="1"/>
  <c r="G79" i="19"/>
  <c r="F79" i="19"/>
  <c r="E79" i="19"/>
  <c r="G78" i="19"/>
  <c r="F78" i="19"/>
  <c r="G77" i="19"/>
  <c r="F77" i="19"/>
  <c r="G76" i="19"/>
  <c r="G75" i="19"/>
  <c r="F75" i="19"/>
  <c r="E73" i="19"/>
  <c r="E68" i="19" s="1"/>
  <c r="G69" i="19"/>
  <c r="F69" i="19"/>
  <c r="E69" i="19"/>
  <c r="G68" i="19"/>
  <c r="F68" i="19"/>
  <c r="G67" i="19"/>
  <c r="F67" i="19"/>
  <c r="E67" i="19"/>
  <c r="G66" i="19"/>
  <c r="F66" i="19"/>
  <c r="E66" i="19"/>
  <c r="G65" i="19"/>
  <c r="F65" i="19"/>
  <c r="E63" i="19"/>
  <c r="E58" i="19" s="1"/>
  <c r="G59" i="19"/>
  <c r="F59" i="19"/>
  <c r="E59" i="19"/>
  <c r="G58" i="19"/>
  <c r="F58" i="19"/>
  <c r="G57" i="19"/>
  <c r="F57" i="19"/>
  <c r="E57" i="19"/>
  <c r="G56" i="19"/>
  <c r="G60" i="19" s="1"/>
  <c r="F56" i="19"/>
  <c r="E56" i="19"/>
  <c r="G55" i="19"/>
  <c r="F55" i="19"/>
  <c r="E53" i="19"/>
  <c r="E55" i="19" s="1"/>
  <c r="G49" i="19"/>
  <c r="F49" i="19"/>
  <c r="F9" i="19" s="1"/>
  <c r="E49" i="19"/>
  <c r="G48" i="19"/>
  <c r="G8" i="19" s="1"/>
  <c r="F48" i="19"/>
  <c r="E48" i="19"/>
  <c r="G47" i="19"/>
  <c r="F47" i="19"/>
  <c r="E47" i="19"/>
  <c r="G46" i="19"/>
  <c r="G50" i="19" s="1"/>
  <c r="F46" i="19"/>
  <c r="E46" i="19"/>
  <c r="G45" i="19"/>
  <c r="F45" i="19"/>
  <c r="E43" i="19"/>
  <c r="E45" i="19" s="1"/>
  <c r="G40" i="19"/>
  <c r="F40" i="19"/>
  <c r="E40" i="19"/>
  <c r="E38" i="19"/>
  <c r="G35" i="19"/>
  <c r="F35" i="19"/>
  <c r="E33" i="19"/>
  <c r="E35" i="19" s="1"/>
  <c r="G30" i="19"/>
  <c r="F30" i="19"/>
  <c r="E30" i="19"/>
  <c r="G25" i="19"/>
  <c r="F25" i="19"/>
  <c r="E25" i="19"/>
  <c r="G20" i="19"/>
  <c r="F20" i="19"/>
  <c r="E18" i="19"/>
  <c r="G14" i="19"/>
  <c r="F14" i="19"/>
  <c r="E14" i="19"/>
  <c r="G13" i="19"/>
  <c r="F13" i="19"/>
  <c r="G12" i="19"/>
  <c r="F12" i="19"/>
  <c r="F7" i="19" s="1"/>
  <c r="E12" i="19"/>
  <c r="G11" i="19"/>
  <c r="F11" i="19"/>
  <c r="E11" i="19"/>
  <c r="G6" i="19" l="1"/>
  <c r="E50" i="19"/>
  <c r="E9" i="19"/>
  <c r="G70" i="19"/>
  <c r="F76" i="19"/>
  <c r="F80" i="19" s="1"/>
  <c r="E78" i="19"/>
  <c r="F130" i="19"/>
  <c r="E155" i="19"/>
  <c r="E13" i="19"/>
  <c r="F50" i="19"/>
  <c r="F60" i="19"/>
  <c r="G80" i="19"/>
  <c r="E110" i="19"/>
  <c r="G130" i="19"/>
  <c r="E128" i="19"/>
  <c r="F155" i="19"/>
  <c r="F195" i="19"/>
  <c r="G210" i="19"/>
  <c r="E126" i="19"/>
  <c r="E130" i="19" s="1"/>
  <c r="G165" i="19"/>
  <c r="F6" i="19"/>
  <c r="G9" i="19"/>
  <c r="G10" i="19" s="1"/>
  <c r="F70" i="19"/>
  <c r="G7" i="19"/>
  <c r="F8" i="19"/>
  <c r="E105" i="19"/>
  <c r="E7" i="19"/>
  <c r="E76" i="19"/>
  <c r="E8" i="19"/>
  <c r="E60" i="19"/>
  <c r="E165" i="19"/>
  <c r="E195" i="19"/>
  <c r="E15" i="19"/>
  <c r="E70" i="19"/>
  <c r="G15" i="19"/>
  <c r="E65" i="19"/>
  <c r="E160" i="19"/>
  <c r="G201" i="19"/>
  <c r="G205" i="19" s="1"/>
  <c r="F15" i="19"/>
  <c r="E75" i="19"/>
  <c r="E175" i="19"/>
  <c r="E200" i="19"/>
  <c r="E20" i="19"/>
  <c r="E163" i="19"/>
  <c r="E6" i="19" l="1"/>
  <c r="E80" i="19"/>
  <c r="F10" i="19"/>
  <c r="E10" i="19"/>
</calcChain>
</file>

<file path=xl/sharedStrings.xml><?xml version="1.0" encoding="utf-8"?>
<sst xmlns="http://schemas.openxmlformats.org/spreadsheetml/2006/main" count="445" uniqueCount="116">
  <si>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</si>
  <si>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</si>
  <si>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</si>
  <si>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</si>
  <si>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</si>
  <si>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</si>
  <si>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</si>
  <si>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</si>
  <si>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</si>
  <si>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</si>
  <si>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</si>
  <si>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</si>
  <si>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</si>
  <si>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</si>
  <si>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</si>
  <si>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</si>
  <si>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</si>
  <si>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</si>
  <si>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</si>
  <si>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2019 год</t>
  </si>
  <si>
    <t>2020 год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</si>
  <si>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</si>
  <si>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</si>
  <si>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</si>
  <si>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</si>
  <si>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</si>
  <si>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</si>
  <si>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</si>
  <si>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реализация отдельных мероприятий  муниципального образования "Дубровский район"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</si>
  <si>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</si>
  <si>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</si>
  <si>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</si>
  <si>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</si>
  <si>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</si>
  <si>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</si>
  <si>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</si>
  <si>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</si>
  <si>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</si>
  <si>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</si>
  <si>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</si>
  <si>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</si>
  <si>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</si>
  <si>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исполнение полномочий муниципального образования в области сельского хозяйства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</si>
  <si>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</si>
  <si>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</si>
  <si>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</si>
  <si>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</si>
  <si>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</si>
  <si>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</si>
  <si>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</si>
  <si>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</si>
  <si>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</si>
  <si>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</si>
  <si>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</si>
  <si>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</si>
  <si>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</si>
  <si>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</si>
  <si>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</si>
  <si>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</si>
  <si>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</si>
  <si>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</si>
  <si>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</si>
  <si>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</si>
  <si>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</si>
  <si>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</si>
  <si>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</si>
  <si>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</si>
  <si>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</si>
  <si>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</si>
  <si>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</si>
  <si>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</si>
  <si>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</si>
  <si>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</si>
  <si>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</si>
  <si>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Реализация мер государственной поддержки работников образования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</si>
  <si>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</si>
  <si>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</si>
  <si>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8.3.</t>
  </si>
  <si>
    <t>Реализация государственной политики в сфере образования на территории муниципального образования</t>
  </si>
  <si>
    <t>Глава администрации района, начальники отделов администрации</t>
  </si>
  <si>
    <t>Глава администрации района, начальник отдела экономики</t>
  </si>
  <si>
    <t>Глава администрации района, председатель Комитета правовых и имущественных отношений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</si>
  <si>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</si>
  <si>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</si>
  <si>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</si>
  <si>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</si>
  <si>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</si>
  <si>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</si>
  <si>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</si>
  <si>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</si>
  <si>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</si>
  <si>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</si>
  <si>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</si>
  <si>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</si>
  <si>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 xml:space="preserve">Приложение 2
к муниципальной программе  ''Реализация отдельных
полномочий муниципального образования
«Дубровский район» на 2019-2021 годы"
</t>
  </si>
  <si>
    <t>План реализации муниципальной программы  "Реализация отдельных  полномочий муниципального образования «Дубровский район» на 2019-2021  годы"</t>
  </si>
  <si>
    <t>2021 год</t>
  </si>
  <si>
    <t>осуществление  муниципальной поддержки молодых семей в улучшении жилищных условий</t>
  </si>
  <si>
    <t xml:space="preserve"> муниципальная программа  ''Реализация отдельных
полномочий муниципального образования
«Дубровский район» на 2019-2021 годы"
</t>
  </si>
  <si>
    <t xml:space="preserve"> создание  многофункциональных центров предоставления государственных и муниципальных услуг, соответствующих установленным требованиям</t>
  </si>
  <si>
    <t>Глава администрации района, директора школ искусств, директор СШ</t>
  </si>
  <si>
    <t>5.8.</t>
  </si>
  <si>
    <t>5.9.</t>
  </si>
  <si>
    <t>Организация ритуальных услуг и содержание мест захоронения</t>
  </si>
  <si>
    <t>проектирование изготовление плана рекультивации закрытых объектов размещения отходов (свалок)</t>
  </si>
  <si>
    <t>8.4.</t>
  </si>
  <si>
    <t>Глава администрации района, директор СШ</t>
  </si>
  <si>
    <t>G5</t>
  </si>
  <si>
    <t>Глава администрации района</t>
  </si>
  <si>
    <t>Региональный проект "Чистая вода"</t>
  </si>
  <si>
    <t>G</t>
  </si>
  <si>
    <t>Национальный проект "Экология"</t>
  </si>
  <si>
    <t>Отдельные мероприятия по развитию образования</t>
  </si>
  <si>
    <t>8.5.</t>
  </si>
  <si>
    <t>Глава администрации района, директор ДШИ</t>
  </si>
  <si>
    <t xml:space="preserve">Приложение 1
к Постановлению №1015 от 30.12.2019 "О внесении изменений в муниципальную программу  ''Реализация отдельных
полномочий муниципального образования
«Дубровский район» на 2019-2021 годы"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</si>
</sst>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5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0" fillId="2" borderId="10" xfId="0" applyNumberForma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0" sqref="H10"/>
    </sheetView>
  </sheetViews>
  <sheetFormatPr defaultRowHeight="12.75" x14ac:dyDescent="0.2"/>
  <cols>
    <col min="1" max="1" width="7.1640625" customWidth="1"/>
    <col min="2" max="2" width="30.5" customWidth="1"/>
    <col min="3" max="3" width="18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83203125" customWidth="1"/>
    <col min="9" max="9" width="14.5" bestFit="1" customWidth="1"/>
  </cols>
  <sheetData>
    <row r="1" spans="1:8" ht="72" customHeight="1" x14ac:dyDescent="0.2">
      <c r="A1" t="s">
        <v>0</v>
      </c>
      <c r="D1" s="49" t="s">
        <v>115</v>
      </c>
      <c r="E1" s="50"/>
      <c r="F1" s="50"/>
      <c r="G1" s="50"/>
      <c r="H1" s="50"/>
    </row>
    <row r="2" spans="1:8" ht="66" customHeight="1" x14ac:dyDescent="0.2">
      <c r="A2" s="1" t="s">
        <v>0</v>
      </c>
      <c r="B2" s="1" t="s">
        <v>0</v>
      </c>
      <c r="C2" s="1" t="s">
        <v>0</v>
      </c>
      <c r="D2" s="51" t="s">
        <v>94</v>
      </c>
      <c r="E2" s="52"/>
      <c r="F2" s="52"/>
      <c r="G2" s="52"/>
      <c r="H2" s="52"/>
    </row>
    <row r="3" spans="1:8" ht="26.25" customHeight="1" x14ac:dyDescent="0.2">
      <c r="A3" s="53" t="s">
        <v>95</v>
      </c>
      <c r="B3" s="53"/>
      <c r="C3" s="53"/>
      <c r="D3" s="53"/>
      <c r="E3" s="53"/>
      <c r="F3" s="53"/>
      <c r="G3" s="53"/>
      <c r="H3" s="53"/>
    </row>
    <row r="4" spans="1:8" ht="34.5" customHeight="1" x14ac:dyDescent="0.2">
      <c r="A4" s="54" t="s">
        <v>1</v>
      </c>
      <c r="B4" s="54" t="s">
        <v>2</v>
      </c>
      <c r="C4" s="54" t="s">
        <v>3</v>
      </c>
      <c r="D4" s="54" t="s">
        <v>4</v>
      </c>
      <c r="E4" s="54" t="s">
        <v>5</v>
      </c>
      <c r="F4" s="54"/>
      <c r="G4" s="54"/>
      <c r="H4" s="54" t="s">
        <v>6</v>
      </c>
    </row>
    <row r="5" spans="1:8" ht="47.25" customHeight="1" x14ac:dyDescent="0.2">
      <c r="A5" s="55" t="s">
        <v>0</v>
      </c>
      <c r="B5" s="55" t="s">
        <v>0</v>
      </c>
      <c r="C5" s="54" t="s">
        <v>0</v>
      </c>
      <c r="D5" s="54" t="s">
        <v>0</v>
      </c>
      <c r="E5" s="12" t="s">
        <v>19</v>
      </c>
      <c r="F5" s="12" t="s">
        <v>20</v>
      </c>
      <c r="G5" s="12" t="s">
        <v>96</v>
      </c>
      <c r="H5" s="54" t="s">
        <v>0</v>
      </c>
    </row>
    <row r="6" spans="1:8" ht="39.75" customHeight="1" x14ac:dyDescent="0.2">
      <c r="A6" s="3" t="s">
        <v>0</v>
      </c>
      <c r="B6" s="46" t="s">
        <v>98</v>
      </c>
      <c r="C6" s="25" t="s">
        <v>16</v>
      </c>
      <c r="D6" s="7" t="s">
        <v>7</v>
      </c>
      <c r="E6" s="8">
        <f>E11+E46+E56+E66+E76+E126+E151+E161+E191+E206</f>
        <v>22041638.690000001</v>
      </c>
      <c r="F6" s="8">
        <f>F11+F46+F56+F66+F76+F126+F151+F161+F191+F206</f>
        <v>32028727.800000001</v>
      </c>
      <c r="G6" s="8">
        <f>G11+G46+G56+G66+G76+G126+G151+G161+G191+G206</f>
        <v>20184596.399999999</v>
      </c>
      <c r="H6" s="8"/>
    </row>
    <row r="7" spans="1:8" ht="43.35" customHeight="1" x14ac:dyDescent="0.2">
      <c r="A7" s="3" t="s">
        <v>0</v>
      </c>
      <c r="B7" s="23"/>
      <c r="C7" s="25"/>
      <c r="D7" s="7" t="s">
        <v>8</v>
      </c>
      <c r="E7" s="8">
        <f>E12+E47+E57+E67+E77+E127+E152+E162+E192</f>
        <v>29452191.84</v>
      </c>
      <c r="F7" s="8">
        <f>F12+F47+F57+F67+F77+F127+F152+F162+F192</f>
        <v>824142.42</v>
      </c>
      <c r="G7" s="8">
        <f>G12+G47+G57+G67+G77+G127+G152+G162+G192</f>
        <v>833316.6</v>
      </c>
      <c r="H7" s="8"/>
    </row>
    <row r="8" spans="1:8" ht="28.9" customHeight="1" x14ac:dyDescent="0.2">
      <c r="A8" s="3" t="s">
        <v>0</v>
      </c>
      <c r="B8" s="4" t="s">
        <v>0</v>
      </c>
      <c r="C8" s="25"/>
      <c r="D8" s="7" t="s">
        <v>9</v>
      </c>
      <c r="E8" s="8">
        <f>E13+E48+E58+E68+E78+E128+E153+E163+E193+E208</f>
        <v>58523246.969999999</v>
      </c>
      <c r="F8" s="8">
        <f>F13+F48+F58+F68+F78+F128+F153+F163+F193+F208</f>
        <v>50009206.399999999</v>
      </c>
      <c r="G8" s="8">
        <f>G13+G48+G58+G68+G78+G128+G153+G163+G193+G208</f>
        <v>45905245.200000003</v>
      </c>
      <c r="H8" s="8"/>
    </row>
    <row r="9" spans="1:8" ht="25.5" customHeight="1" x14ac:dyDescent="0.2">
      <c r="A9" s="3" t="s">
        <v>0</v>
      </c>
      <c r="B9" s="4" t="s">
        <v>0</v>
      </c>
      <c r="C9" s="25"/>
      <c r="D9" s="17" t="s">
        <v>93</v>
      </c>
      <c r="E9" s="8">
        <f>E14+E49+E59+E69+E79+E129+E154+E164+E194</f>
        <v>734674.06</v>
      </c>
      <c r="F9" s="8">
        <f>F14+F49+F59+F69+F79+F129+F154+F164+F194</f>
        <v>805000</v>
      </c>
      <c r="G9" s="8">
        <f>G14+G49+G59+G69+G79+G129+G154+G164+G194</f>
        <v>805000</v>
      </c>
      <c r="H9" s="8"/>
    </row>
    <row r="10" spans="1:8" ht="14.45" customHeight="1" x14ac:dyDescent="0.2">
      <c r="A10" s="5" t="s">
        <v>0</v>
      </c>
      <c r="B10" s="6" t="s">
        <v>0</v>
      </c>
      <c r="C10" s="26"/>
      <c r="D10" s="13" t="s">
        <v>10</v>
      </c>
      <c r="E10" s="14">
        <f>SUM(E6:E9)</f>
        <v>110751751.56</v>
      </c>
      <c r="F10" s="14">
        <f>SUM(F6:F9)</f>
        <v>83667076.620000005</v>
      </c>
      <c r="G10" s="14">
        <f>SUM(G6:G9)</f>
        <v>67728158.200000003</v>
      </c>
      <c r="H10" s="14"/>
    </row>
    <row r="11" spans="1:8" ht="24" customHeight="1" x14ac:dyDescent="0.2">
      <c r="A11" s="2" t="s">
        <v>11</v>
      </c>
      <c r="B11" s="11" t="s">
        <v>17</v>
      </c>
      <c r="C11" s="25"/>
      <c r="D11" s="7" t="s">
        <v>7</v>
      </c>
      <c r="E11" s="8">
        <f t="shared" ref="E11:G14" si="0">E16+E21+E26+E31+E36+E41</f>
        <v>6180</v>
      </c>
      <c r="F11" s="8">
        <f t="shared" si="0"/>
        <v>6180</v>
      </c>
      <c r="G11" s="8">
        <f t="shared" si="0"/>
        <v>6180</v>
      </c>
      <c r="H11" s="7"/>
    </row>
    <row r="12" spans="1:8" ht="24" customHeight="1" x14ac:dyDescent="0.2">
      <c r="A12" s="3" t="s">
        <v>0</v>
      </c>
      <c r="B12" s="4" t="s">
        <v>0</v>
      </c>
      <c r="C12" s="25"/>
      <c r="D12" s="7" t="s">
        <v>8</v>
      </c>
      <c r="E12" s="8">
        <f t="shared" si="0"/>
        <v>594788</v>
      </c>
      <c r="F12" s="8">
        <f t="shared" si="0"/>
        <v>594788</v>
      </c>
      <c r="G12" s="8">
        <f t="shared" si="0"/>
        <v>594788</v>
      </c>
      <c r="H12" s="7"/>
    </row>
    <row r="13" spans="1:8" ht="27.75" customHeight="1" x14ac:dyDescent="0.2">
      <c r="A13" s="3" t="s">
        <v>0</v>
      </c>
      <c r="B13" s="4" t="s">
        <v>0</v>
      </c>
      <c r="C13" s="25"/>
      <c r="D13" s="7" t="s">
        <v>9</v>
      </c>
      <c r="E13" s="8">
        <f t="shared" si="0"/>
        <v>23916353.469999999</v>
      </c>
      <c r="F13" s="8">
        <f t="shared" si="0"/>
        <v>20715382.399999999</v>
      </c>
      <c r="G13" s="8">
        <f t="shared" si="0"/>
        <v>18611229.199999999</v>
      </c>
      <c r="H13" s="7"/>
    </row>
    <row r="14" spans="1:8" ht="28.9" customHeight="1" x14ac:dyDescent="0.2">
      <c r="A14" s="3" t="s">
        <v>0</v>
      </c>
      <c r="B14" s="4" t="s">
        <v>0</v>
      </c>
      <c r="C14" s="25"/>
      <c r="D14" s="17" t="s">
        <v>93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7"/>
    </row>
    <row r="15" spans="1:8" ht="14.45" customHeight="1" x14ac:dyDescent="0.2">
      <c r="A15" s="5" t="s">
        <v>0</v>
      </c>
      <c r="B15" s="6" t="s">
        <v>0</v>
      </c>
      <c r="C15" s="26"/>
      <c r="D15" s="15" t="s">
        <v>10</v>
      </c>
      <c r="E15" s="16">
        <f>SUM(E11:E14)</f>
        <v>24517321.469999999</v>
      </c>
      <c r="F15" s="16">
        <f>SUM(F11:F14)</f>
        <v>21316350.399999999</v>
      </c>
      <c r="G15" s="16">
        <f>SUM(G11:G14)</f>
        <v>19212197.199999999</v>
      </c>
      <c r="H15" s="15"/>
    </row>
    <row r="16" spans="1:8" ht="26.25" customHeight="1" x14ac:dyDescent="0.2">
      <c r="A16" s="2" t="s">
        <v>12</v>
      </c>
      <c r="B16" s="11" t="s">
        <v>18</v>
      </c>
      <c r="C16" s="25" t="s">
        <v>79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22.5" customHeight="1" x14ac:dyDescent="0.2">
      <c r="A17" s="3" t="s">
        <v>0</v>
      </c>
      <c r="B17" s="4" t="s">
        <v>0</v>
      </c>
      <c r="C17" s="25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25"/>
      <c r="D18" s="7" t="s">
        <v>9</v>
      </c>
      <c r="E18" s="8">
        <f>18657448.6+207000-207000-221328.6+186993.4</f>
        <v>18623113.399999999</v>
      </c>
      <c r="F18" s="8">
        <v>18752512.399999999</v>
      </c>
      <c r="G18" s="8">
        <v>16385109.199999999</v>
      </c>
      <c r="H18" s="7"/>
    </row>
    <row r="19" spans="1:8" ht="37.5" customHeight="1" x14ac:dyDescent="0.2">
      <c r="A19" s="3" t="s">
        <v>0</v>
      </c>
      <c r="B19" s="4" t="s">
        <v>0</v>
      </c>
      <c r="C19" s="25"/>
      <c r="D19" s="17" t="s">
        <v>93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26"/>
      <c r="D20" s="9" t="s">
        <v>10</v>
      </c>
      <c r="E20" s="10">
        <f>SUM(E16:E19)</f>
        <v>18623113.399999999</v>
      </c>
      <c r="F20" s="10">
        <f>SUM(F16:F19)</f>
        <v>18752512.399999999</v>
      </c>
      <c r="G20" s="10">
        <f>SUM(G16:G19)</f>
        <v>16385109.199999999</v>
      </c>
      <c r="H20" s="9"/>
    </row>
    <row r="21" spans="1:8" ht="39" customHeight="1" x14ac:dyDescent="0.2">
      <c r="A21" s="2" t="s">
        <v>13</v>
      </c>
      <c r="B21" s="11" t="s">
        <v>21</v>
      </c>
      <c r="C21" s="25" t="s">
        <v>87</v>
      </c>
      <c r="D21" s="7" t="s">
        <v>7</v>
      </c>
      <c r="E21" s="8">
        <v>6180</v>
      </c>
      <c r="F21" s="8">
        <v>6180</v>
      </c>
      <c r="G21" s="8">
        <v>6180</v>
      </c>
      <c r="H21" s="7"/>
    </row>
    <row r="22" spans="1:8" ht="43.35" customHeight="1" x14ac:dyDescent="0.2">
      <c r="A22" s="3" t="s">
        <v>0</v>
      </c>
      <c r="B22" s="4"/>
      <c r="C22" s="25"/>
      <c r="D22" s="7" t="s">
        <v>8</v>
      </c>
      <c r="E22" s="8">
        <v>594788</v>
      </c>
      <c r="F22" s="8">
        <v>594788</v>
      </c>
      <c r="G22" s="8">
        <v>594788</v>
      </c>
      <c r="H22" s="7"/>
    </row>
    <row r="23" spans="1:8" ht="28.9" customHeight="1" x14ac:dyDescent="0.2">
      <c r="A23" s="3" t="s">
        <v>0</v>
      </c>
      <c r="B23" s="4" t="s">
        <v>0</v>
      </c>
      <c r="C23" s="25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25"/>
      <c r="D24" s="17" t="s">
        <v>93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26"/>
      <c r="D25" s="9" t="s">
        <v>10</v>
      </c>
      <c r="E25" s="10">
        <f>SUM(E21:E24)</f>
        <v>600968</v>
      </c>
      <c r="F25" s="10">
        <f>SUM(F21:F24)</f>
        <v>600968</v>
      </c>
      <c r="G25" s="10">
        <f>SUM(G21:G24)</f>
        <v>600968</v>
      </c>
      <c r="H25" s="9"/>
    </row>
    <row r="26" spans="1:8" ht="14.45" customHeight="1" x14ac:dyDescent="0.2">
      <c r="A26" s="33" t="s">
        <v>22</v>
      </c>
      <c r="B26" s="35" t="s">
        <v>23</v>
      </c>
      <c r="C26" s="38" t="s">
        <v>80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8" ht="14.45" customHeight="1" x14ac:dyDescent="0.2">
      <c r="A27" s="33"/>
      <c r="B27" s="47"/>
      <c r="C27" s="39"/>
      <c r="D27" s="7" t="s">
        <v>8</v>
      </c>
      <c r="E27" s="8">
        <v>0</v>
      </c>
      <c r="F27" s="8">
        <v>0</v>
      </c>
      <c r="G27" s="8">
        <v>0</v>
      </c>
      <c r="H27" s="7"/>
    </row>
    <row r="28" spans="1:8" ht="27" customHeight="1" x14ac:dyDescent="0.2">
      <c r="A28" s="33"/>
      <c r="B28" s="47"/>
      <c r="C28" s="39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33"/>
      <c r="B29" s="47"/>
      <c r="C29" s="39"/>
      <c r="D29" s="17" t="s">
        <v>93</v>
      </c>
      <c r="E29" s="8">
        <v>0</v>
      </c>
      <c r="F29" s="8">
        <v>0</v>
      </c>
      <c r="G29" s="8">
        <v>0</v>
      </c>
      <c r="H29" s="7"/>
    </row>
    <row r="30" spans="1:8" ht="14.45" customHeight="1" x14ac:dyDescent="0.2">
      <c r="A30" s="34"/>
      <c r="B30" s="48"/>
      <c r="C30" s="40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33" t="s">
        <v>24</v>
      </c>
      <c r="B31" s="35" t="s">
        <v>25</v>
      </c>
      <c r="C31" s="38" t="s">
        <v>81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33"/>
      <c r="B32" s="36"/>
      <c r="C32" s="39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4" customHeight="1" x14ac:dyDescent="0.2">
      <c r="A33" s="33"/>
      <c r="B33" s="36"/>
      <c r="C33" s="39"/>
      <c r="D33" s="7" t="s">
        <v>9</v>
      </c>
      <c r="E33" s="8">
        <f>1873070-255163.42</f>
        <v>1617906.58</v>
      </c>
      <c r="F33" s="8">
        <v>1636170</v>
      </c>
      <c r="G33" s="8">
        <v>1899420</v>
      </c>
      <c r="H33" s="7"/>
    </row>
    <row r="34" spans="1:8" ht="14.45" customHeight="1" x14ac:dyDescent="0.2">
      <c r="A34" s="33"/>
      <c r="B34" s="36"/>
      <c r="C34" s="39"/>
      <c r="D34" s="17" t="s">
        <v>93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34"/>
      <c r="B35" s="37"/>
      <c r="C35" s="40"/>
      <c r="D35" s="9" t="s">
        <v>10</v>
      </c>
      <c r="E35" s="10">
        <f>SUM(E31:E34)</f>
        <v>1617906.58</v>
      </c>
      <c r="F35" s="10">
        <f>SUM(F31:F34)</f>
        <v>1636170</v>
      </c>
      <c r="G35" s="10">
        <f>SUM(G31:G34)</f>
        <v>1899420</v>
      </c>
      <c r="H35" s="9"/>
    </row>
    <row r="36" spans="1:8" ht="14.45" customHeight="1" x14ac:dyDescent="0.2">
      <c r="A36" s="33" t="s">
        <v>26</v>
      </c>
      <c r="B36" s="41" t="s">
        <v>99</v>
      </c>
      <c r="C36" s="38" t="s">
        <v>84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40.5" customHeight="1" x14ac:dyDescent="0.2">
      <c r="A37" s="33"/>
      <c r="B37" s="42"/>
      <c r="C37" s="44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4.5" customHeight="1" x14ac:dyDescent="0.2">
      <c r="A38" s="33"/>
      <c r="B38" s="42"/>
      <c r="C38" s="44"/>
      <c r="D38" s="7" t="s">
        <v>9</v>
      </c>
      <c r="E38" s="8">
        <f>2383350+228733.49</f>
        <v>2612083.4900000002</v>
      </c>
      <c r="F38" s="8">
        <v>0</v>
      </c>
      <c r="G38" s="8">
        <v>0</v>
      </c>
      <c r="H38" s="7"/>
    </row>
    <row r="39" spans="1:8" ht="14.45" customHeight="1" x14ac:dyDescent="0.2">
      <c r="A39" s="33"/>
      <c r="B39" s="42"/>
      <c r="C39" s="44"/>
      <c r="D39" s="17" t="s">
        <v>93</v>
      </c>
      <c r="E39" s="8">
        <v>0</v>
      </c>
      <c r="F39" s="8">
        <v>0</v>
      </c>
      <c r="G39" s="8">
        <v>0</v>
      </c>
      <c r="H39" s="7"/>
    </row>
    <row r="40" spans="1:8" ht="29.25" customHeight="1" x14ac:dyDescent="0.2">
      <c r="A40" s="34"/>
      <c r="B40" s="43"/>
      <c r="C40" s="45"/>
      <c r="D40" s="9" t="s">
        <v>10</v>
      </c>
      <c r="E40" s="10">
        <f>SUM(E36:E39)</f>
        <v>2612083.4900000002</v>
      </c>
      <c r="F40" s="10">
        <f>SUM(F36:F39)</f>
        <v>0</v>
      </c>
      <c r="G40" s="10">
        <f>SUM(G36:G39)</f>
        <v>0</v>
      </c>
      <c r="H40" s="9"/>
    </row>
    <row r="41" spans="1:8" ht="14.45" customHeight="1" x14ac:dyDescent="0.2">
      <c r="A41" s="33" t="s">
        <v>27</v>
      </c>
      <c r="B41" s="35" t="s">
        <v>28</v>
      </c>
      <c r="C41" s="38" t="s">
        <v>87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33"/>
      <c r="B42" s="36"/>
      <c r="C42" s="39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6.25" customHeight="1" x14ac:dyDescent="0.2">
      <c r="A43" s="33"/>
      <c r="B43" s="36"/>
      <c r="C43" s="39"/>
      <c r="D43" s="7" t="s">
        <v>9</v>
      </c>
      <c r="E43" s="8">
        <f>1011700+36550</f>
        <v>1048250</v>
      </c>
      <c r="F43" s="8">
        <v>311700</v>
      </c>
      <c r="G43" s="8">
        <v>311700</v>
      </c>
      <c r="H43" s="7"/>
    </row>
    <row r="44" spans="1:8" ht="14.45" customHeight="1" x14ac:dyDescent="0.2">
      <c r="A44" s="33"/>
      <c r="B44" s="36"/>
      <c r="C44" s="39"/>
      <c r="D44" s="17" t="s">
        <v>93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34"/>
      <c r="B45" s="37"/>
      <c r="C45" s="40"/>
      <c r="D45" s="9" t="s">
        <v>10</v>
      </c>
      <c r="E45" s="10">
        <f>SUM(E41:E44)</f>
        <v>1048250</v>
      </c>
      <c r="F45" s="10">
        <f>SUM(F41:F44)</f>
        <v>311700</v>
      </c>
      <c r="G45" s="10">
        <f>SUM(G41:G44)</f>
        <v>311700</v>
      </c>
      <c r="H45" s="9"/>
    </row>
    <row r="46" spans="1:8" ht="59.25" customHeight="1" x14ac:dyDescent="0.2">
      <c r="A46" s="2" t="s">
        <v>14</v>
      </c>
      <c r="B46" s="20" t="s">
        <v>29</v>
      </c>
      <c r="C46" s="25"/>
      <c r="D46" s="7" t="s">
        <v>7</v>
      </c>
      <c r="E46" s="8">
        <f t="shared" ref="E46:G49" si="1">E51</f>
        <v>0</v>
      </c>
      <c r="F46" s="8">
        <f t="shared" si="1"/>
        <v>0</v>
      </c>
      <c r="G46" s="8">
        <f t="shared" si="1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25"/>
      <c r="D47" s="7" t="s">
        <v>8</v>
      </c>
      <c r="E47" s="8">
        <f t="shared" si="1"/>
        <v>0</v>
      </c>
      <c r="F47" s="8">
        <f t="shared" si="1"/>
        <v>0</v>
      </c>
      <c r="G47" s="8">
        <f t="shared" si="1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25"/>
      <c r="D48" s="7" t="s">
        <v>9</v>
      </c>
      <c r="E48" s="8">
        <f t="shared" si="1"/>
        <v>1434338.6099999999</v>
      </c>
      <c r="F48" s="8">
        <f t="shared" si="1"/>
        <v>1656000</v>
      </c>
      <c r="G48" s="8">
        <f t="shared" si="1"/>
        <v>1614240</v>
      </c>
      <c r="H48" s="7"/>
    </row>
    <row r="49" spans="1:8" ht="28.9" customHeight="1" x14ac:dyDescent="0.2">
      <c r="A49" s="3" t="s">
        <v>0</v>
      </c>
      <c r="B49" s="4" t="s">
        <v>0</v>
      </c>
      <c r="C49" s="25"/>
      <c r="D49" s="17" t="s">
        <v>93</v>
      </c>
      <c r="E49" s="8">
        <f t="shared" si="1"/>
        <v>0</v>
      </c>
      <c r="F49" s="8">
        <f t="shared" si="1"/>
        <v>0</v>
      </c>
      <c r="G49" s="8">
        <f t="shared" si="1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26"/>
      <c r="D50" s="15" t="s">
        <v>10</v>
      </c>
      <c r="E50" s="16">
        <f>SUM(E46:E49)</f>
        <v>1434338.6099999999</v>
      </c>
      <c r="F50" s="16">
        <f>SUM(F46:F49)</f>
        <v>1656000</v>
      </c>
      <c r="G50" s="16">
        <f>SUM(G46:G49)</f>
        <v>1614240</v>
      </c>
      <c r="H50" s="15"/>
    </row>
    <row r="51" spans="1:8" ht="57" customHeight="1" x14ac:dyDescent="0.2">
      <c r="A51" s="2" t="s">
        <v>15</v>
      </c>
      <c r="B51" s="22" t="s">
        <v>30</v>
      </c>
      <c r="C51" s="25" t="s">
        <v>87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23"/>
      <c r="C52" s="25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23"/>
      <c r="C53" s="25"/>
      <c r="D53" s="7" t="s">
        <v>9</v>
      </c>
      <c r="E53" s="8">
        <f>1305000-60519+207000+189857.61-207000</f>
        <v>1434338.6099999999</v>
      </c>
      <c r="F53" s="8">
        <v>1656000</v>
      </c>
      <c r="G53" s="8">
        <v>1614240</v>
      </c>
      <c r="H53" s="7"/>
    </row>
    <row r="54" spans="1:8" ht="28.9" customHeight="1" x14ac:dyDescent="0.2">
      <c r="A54" s="3" t="s">
        <v>0</v>
      </c>
      <c r="B54" s="23"/>
      <c r="C54" s="25"/>
      <c r="D54" s="17" t="s">
        <v>93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24"/>
      <c r="C55" s="26"/>
      <c r="D55" s="9" t="s">
        <v>10</v>
      </c>
      <c r="E55" s="10">
        <f>SUM(E51:E54)</f>
        <v>1434338.6099999999</v>
      </c>
      <c r="F55" s="10">
        <f>SUM(F51:F54)</f>
        <v>1656000</v>
      </c>
      <c r="G55" s="10">
        <f>SUM(G51:G54)</f>
        <v>1614240</v>
      </c>
      <c r="H55" s="9"/>
    </row>
    <row r="56" spans="1:8" ht="38.25" x14ac:dyDescent="0.2">
      <c r="A56" s="21" t="s">
        <v>31</v>
      </c>
      <c r="B56" s="22" t="s">
        <v>33</v>
      </c>
      <c r="C56" s="25"/>
      <c r="D56" s="7" t="s">
        <v>7</v>
      </c>
      <c r="E56" s="8">
        <f t="shared" ref="E56:G59" si="2">E61</f>
        <v>652316</v>
      </c>
      <c r="F56" s="8">
        <f t="shared" si="2"/>
        <v>652316</v>
      </c>
      <c r="G56" s="8">
        <f t="shared" si="2"/>
        <v>652316</v>
      </c>
      <c r="H56" s="7"/>
    </row>
    <row r="57" spans="1:8" ht="38.25" x14ac:dyDescent="0.2">
      <c r="A57" s="3" t="s">
        <v>0</v>
      </c>
      <c r="B57" s="23"/>
      <c r="C57" s="25"/>
      <c r="D57" s="7" t="s">
        <v>8</v>
      </c>
      <c r="E57" s="8">
        <f t="shared" si="2"/>
        <v>0</v>
      </c>
      <c r="F57" s="8">
        <f t="shared" si="2"/>
        <v>0</v>
      </c>
      <c r="G57" s="8">
        <f t="shared" si="2"/>
        <v>0</v>
      </c>
      <c r="H57" s="7"/>
    </row>
    <row r="58" spans="1:8" ht="25.5" x14ac:dyDescent="0.2">
      <c r="A58" s="3" t="s">
        <v>0</v>
      </c>
      <c r="B58" s="23"/>
      <c r="C58" s="25"/>
      <c r="D58" s="7" t="s">
        <v>9</v>
      </c>
      <c r="E58" s="8">
        <f t="shared" si="2"/>
        <v>50000</v>
      </c>
      <c r="F58" s="8">
        <f t="shared" si="2"/>
        <v>55000</v>
      </c>
      <c r="G58" s="8">
        <f t="shared" si="2"/>
        <v>55000</v>
      </c>
      <c r="H58" s="7"/>
    </row>
    <row r="59" spans="1:8" ht="51" x14ac:dyDescent="0.2">
      <c r="A59" s="3" t="s">
        <v>0</v>
      </c>
      <c r="B59" s="23"/>
      <c r="C59" s="25"/>
      <c r="D59" s="17" t="s">
        <v>93</v>
      </c>
      <c r="E59" s="8">
        <f t="shared" si="2"/>
        <v>0</v>
      </c>
      <c r="F59" s="8">
        <f t="shared" si="2"/>
        <v>0</v>
      </c>
      <c r="G59" s="8">
        <f t="shared" si="2"/>
        <v>0</v>
      </c>
      <c r="H59" s="7"/>
    </row>
    <row r="60" spans="1:8" x14ac:dyDescent="0.2">
      <c r="A60" s="5" t="s">
        <v>0</v>
      </c>
      <c r="B60" s="24"/>
      <c r="C60" s="26"/>
      <c r="D60" s="15" t="s">
        <v>10</v>
      </c>
      <c r="E60" s="16">
        <f>SUM(E56:E59)</f>
        <v>702316</v>
      </c>
      <c r="F60" s="16">
        <f>SUM(F56:F59)</f>
        <v>707316</v>
      </c>
      <c r="G60" s="16">
        <f>SUM(G56:G59)</f>
        <v>707316</v>
      </c>
      <c r="H60" s="15"/>
    </row>
    <row r="61" spans="1:8" ht="38.25" x14ac:dyDescent="0.2">
      <c r="A61" s="21" t="s">
        <v>32</v>
      </c>
      <c r="B61" s="22" t="s">
        <v>34</v>
      </c>
      <c r="C61" s="25" t="s">
        <v>82</v>
      </c>
      <c r="D61" s="7" t="s">
        <v>7</v>
      </c>
      <c r="E61" s="8">
        <v>652316</v>
      </c>
      <c r="F61" s="8">
        <v>652316</v>
      </c>
      <c r="G61" s="8">
        <v>652316</v>
      </c>
      <c r="H61" s="7"/>
    </row>
    <row r="62" spans="1:8" ht="38.25" x14ac:dyDescent="0.2">
      <c r="A62" s="3" t="s">
        <v>0</v>
      </c>
      <c r="B62" s="23"/>
      <c r="C62" s="25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23"/>
      <c r="C63" s="25"/>
      <c r="D63" s="7" t="s">
        <v>9</v>
      </c>
      <c r="E63" s="8">
        <f>55000+25000-30000</f>
        <v>50000</v>
      </c>
      <c r="F63" s="8">
        <v>55000</v>
      </c>
      <c r="G63" s="8">
        <v>55000</v>
      </c>
      <c r="H63" s="7"/>
    </row>
    <row r="64" spans="1:8" ht="51" x14ac:dyDescent="0.2">
      <c r="A64" s="3" t="s">
        <v>0</v>
      </c>
      <c r="B64" s="23"/>
      <c r="C64" s="25"/>
      <c r="D64" s="17" t="s">
        <v>93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24"/>
      <c r="C65" s="26"/>
      <c r="D65" s="9" t="s">
        <v>10</v>
      </c>
      <c r="E65" s="10">
        <f>SUM(E61:E64)</f>
        <v>702316</v>
      </c>
      <c r="F65" s="10">
        <f>SUM(F61:F64)</f>
        <v>707316</v>
      </c>
      <c r="G65" s="10">
        <f>SUM(G61:G64)</f>
        <v>707316</v>
      </c>
      <c r="H65" s="9"/>
    </row>
    <row r="66" spans="1:8" ht="38.25" x14ac:dyDescent="0.2">
      <c r="A66" s="21" t="s">
        <v>35</v>
      </c>
      <c r="B66" s="22" t="s">
        <v>37</v>
      </c>
      <c r="C66" s="25"/>
      <c r="D66" s="7" t="s">
        <v>7</v>
      </c>
      <c r="E66" s="8">
        <f t="shared" ref="E66:G69" si="3">E71</f>
        <v>0</v>
      </c>
      <c r="F66" s="8">
        <f t="shared" si="3"/>
        <v>0</v>
      </c>
      <c r="G66" s="8">
        <f t="shared" si="3"/>
        <v>0</v>
      </c>
      <c r="H66" s="7"/>
    </row>
    <row r="67" spans="1:8" ht="38.25" x14ac:dyDescent="0.2">
      <c r="A67" s="3" t="s">
        <v>0</v>
      </c>
      <c r="B67" s="23"/>
      <c r="C67" s="25"/>
      <c r="D67" s="7" t="s">
        <v>8</v>
      </c>
      <c r="E67" s="8">
        <f t="shared" si="3"/>
        <v>0</v>
      </c>
      <c r="F67" s="8">
        <f t="shared" si="3"/>
        <v>0</v>
      </c>
      <c r="G67" s="8">
        <f t="shared" si="3"/>
        <v>0</v>
      </c>
      <c r="H67" s="7"/>
    </row>
    <row r="68" spans="1:8" ht="25.5" x14ac:dyDescent="0.2">
      <c r="A68" s="3" t="s">
        <v>0</v>
      </c>
      <c r="B68" s="23"/>
      <c r="C68" s="25"/>
      <c r="D68" s="7" t="s">
        <v>9</v>
      </c>
      <c r="E68" s="8">
        <f t="shared" si="3"/>
        <v>2849379.71</v>
      </c>
      <c r="F68" s="8">
        <f t="shared" si="3"/>
        <v>3019005</v>
      </c>
      <c r="G68" s="8">
        <f t="shared" si="3"/>
        <v>2121655</v>
      </c>
      <c r="H68" s="7"/>
    </row>
    <row r="69" spans="1:8" ht="51" x14ac:dyDescent="0.2">
      <c r="A69" s="3" t="s">
        <v>0</v>
      </c>
      <c r="B69" s="23"/>
      <c r="C69" s="25"/>
      <c r="D69" s="17" t="s">
        <v>93</v>
      </c>
      <c r="E69" s="8">
        <f t="shared" si="3"/>
        <v>0</v>
      </c>
      <c r="F69" s="8">
        <f t="shared" si="3"/>
        <v>0</v>
      </c>
      <c r="G69" s="8">
        <f t="shared" si="3"/>
        <v>0</v>
      </c>
      <c r="H69" s="7"/>
    </row>
    <row r="70" spans="1:8" x14ac:dyDescent="0.2">
      <c r="A70" s="5" t="s">
        <v>0</v>
      </c>
      <c r="B70" s="24"/>
      <c r="C70" s="26"/>
      <c r="D70" s="15" t="s">
        <v>10</v>
      </c>
      <c r="E70" s="16">
        <f>SUM(E66:E69)</f>
        <v>2849379.71</v>
      </c>
      <c r="F70" s="16">
        <f>SUM(F66:F69)</f>
        <v>3019005</v>
      </c>
      <c r="G70" s="16">
        <f>SUM(G66:G69)</f>
        <v>2121655</v>
      </c>
      <c r="H70" s="15"/>
    </row>
    <row r="71" spans="1:8" ht="38.25" x14ac:dyDescent="0.2">
      <c r="A71" s="21" t="s">
        <v>36</v>
      </c>
      <c r="B71" s="22" t="s">
        <v>38</v>
      </c>
      <c r="C71" s="25" t="s">
        <v>83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3" t="s">
        <v>0</v>
      </c>
      <c r="B72" s="23"/>
      <c r="C72" s="25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23"/>
      <c r="C73" s="25"/>
      <c r="D73" s="7" t="s">
        <v>9</v>
      </c>
      <c r="E73" s="8">
        <f>3098178-248798.29</f>
        <v>2849379.71</v>
      </c>
      <c r="F73" s="8">
        <v>3019005</v>
      </c>
      <c r="G73" s="8">
        <v>2121655</v>
      </c>
      <c r="H73" s="7"/>
    </row>
    <row r="74" spans="1:8" ht="51" x14ac:dyDescent="0.2">
      <c r="A74" s="3" t="s">
        <v>0</v>
      </c>
      <c r="B74" s="23"/>
      <c r="C74" s="25"/>
      <c r="D74" s="17" t="s">
        <v>93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24"/>
      <c r="C75" s="26"/>
      <c r="D75" s="9" t="s">
        <v>10</v>
      </c>
      <c r="E75" s="10">
        <f>SUM(E71:E74)</f>
        <v>2849379.71</v>
      </c>
      <c r="F75" s="10">
        <f>SUM(F71:F74)</f>
        <v>3019005</v>
      </c>
      <c r="G75" s="10">
        <f>SUM(G71:G74)</f>
        <v>2121655</v>
      </c>
      <c r="H75" s="9"/>
    </row>
    <row r="76" spans="1:8" ht="38.25" x14ac:dyDescent="0.2">
      <c r="A76" s="21" t="s">
        <v>39</v>
      </c>
      <c r="B76" s="22" t="s">
        <v>41</v>
      </c>
      <c r="C76" s="25"/>
      <c r="D76" s="7" t="s">
        <v>7</v>
      </c>
      <c r="E76" s="8">
        <f t="shared" ref="E76:G79" si="4">E81+E86+E91+E96+E101+E106+E111</f>
        <v>9358413.1900000013</v>
      </c>
      <c r="F76" s="8">
        <f t="shared" si="4"/>
        <v>12945399.199999999</v>
      </c>
      <c r="G76" s="8">
        <f t="shared" si="4"/>
        <v>215399.2</v>
      </c>
      <c r="H76" s="7"/>
    </row>
    <row r="77" spans="1:8" ht="38.25" x14ac:dyDescent="0.2">
      <c r="A77" s="3" t="s">
        <v>0</v>
      </c>
      <c r="B77" s="23"/>
      <c r="C77" s="25"/>
      <c r="D77" s="7" t="s">
        <v>8</v>
      </c>
      <c r="E77" s="8">
        <f t="shared" si="4"/>
        <v>28717566</v>
      </c>
      <c r="F77" s="8">
        <f t="shared" si="4"/>
        <v>0</v>
      </c>
      <c r="G77" s="8">
        <f t="shared" si="4"/>
        <v>0</v>
      </c>
      <c r="H77" s="7"/>
    </row>
    <row r="78" spans="1:8" ht="25.5" x14ac:dyDescent="0.2">
      <c r="A78" s="3" t="s">
        <v>0</v>
      </c>
      <c r="B78" s="23"/>
      <c r="C78" s="25"/>
      <c r="D78" s="7" t="s">
        <v>9</v>
      </c>
      <c r="E78" s="8">
        <f>E83+E88+E93+E98+E103+E108+E113+E118+E123</f>
        <v>9743308.3499999996</v>
      </c>
      <c r="F78" s="8">
        <f t="shared" si="4"/>
        <v>5274400</v>
      </c>
      <c r="G78" s="8">
        <f t="shared" si="4"/>
        <v>4091000</v>
      </c>
      <c r="H78" s="7"/>
    </row>
    <row r="79" spans="1:8" ht="51" x14ac:dyDescent="0.2">
      <c r="A79" s="3" t="s">
        <v>0</v>
      </c>
      <c r="B79" s="23"/>
      <c r="C79" s="25"/>
      <c r="D79" s="17" t="s">
        <v>93</v>
      </c>
      <c r="E79" s="8">
        <f t="shared" si="4"/>
        <v>0</v>
      </c>
      <c r="F79" s="8">
        <f t="shared" si="4"/>
        <v>0</v>
      </c>
      <c r="G79" s="8">
        <f t="shared" si="4"/>
        <v>0</v>
      </c>
      <c r="H79" s="7"/>
    </row>
    <row r="80" spans="1:8" x14ac:dyDescent="0.2">
      <c r="A80" s="5" t="s">
        <v>0</v>
      </c>
      <c r="B80" s="24"/>
      <c r="C80" s="26"/>
      <c r="D80" s="15" t="s">
        <v>10</v>
      </c>
      <c r="E80" s="16">
        <f>SUM(E76:E79)</f>
        <v>47819287.539999999</v>
      </c>
      <c r="F80" s="16">
        <f>SUM(F76:F79)</f>
        <v>18219799.199999999</v>
      </c>
      <c r="G80" s="16">
        <f>SUM(G76:G79)</f>
        <v>4306399.2</v>
      </c>
      <c r="H80" s="15"/>
    </row>
    <row r="81" spans="1:8" ht="38.25" x14ac:dyDescent="0.2">
      <c r="A81" s="21" t="s">
        <v>40</v>
      </c>
      <c r="B81" s="22" t="s">
        <v>42</v>
      </c>
      <c r="C81" s="25" t="s">
        <v>87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 x14ac:dyDescent="0.2">
      <c r="A82" s="3" t="s">
        <v>0</v>
      </c>
      <c r="B82" s="23"/>
      <c r="C82" s="25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23"/>
      <c r="C83" s="25"/>
      <c r="D83" s="7" t="s">
        <v>9</v>
      </c>
      <c r="E83" s="8">
        <f>50000-23410</f>
        <v>26590</v>
      </c>
      <c r="F83" s="8">
        <v>50000</v>
      </c>
      <c r="G83" s="8">
        <v>50000</v>
      </c>
      <c r="H83" s="7"/>
    </row>
    <row r="84" spans="1:8" ht="51" x14ac:dyDescent="0.2">
      <c r="A84" s="3" t="s">
        <v>0</v>
      </c>
      <c r="B84" s="23"/>
      <c r="C84" s="25"/>
      <c r="D84" s="17" t="s">
        <v>93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24"/>
      <c r="C85" s="26"/>
      <c r="D85" s="9" t="s">
        <v>10</v>
      </c>
      <c r="E85" s="10">
        <f>SUM(E81:E84)</f>
        <v>26590</v>
      </c>
      <c r="F85" s="10">
        <f>SUM(F81:F84)</f>
        <v>50000</v>
      </c>
      <c r="G85" s="10">
        <f>SUM(G81:G84)</f>
        <v>50000</v>
      </c>
      <c r="H85" s="9"/>
    </row>
    <row r="86" spans="1:8" ht="38.25" x14ac:dyDescent="0.2">
      <c r="A86" s="27" t="s">
        <v>43</v>
      </c>
      <c r="B86" s="22" t="s">
        <v>44</v>
      </c>
      <c r="C86" s="25" t="s">
        <v>87</v>
      </c>
      <c r="D86" s="7" t="s">
        <v>7</v>
      </c>
      <c r="E86" s="8">
        <v>52370.2</v>
      </c>
      <c r="F86" s="8">
        <v>52370.2</v>
      </c>
      <c r="G86" s="8">
        <v>52370.2</v>
      </c>
      <c r="H86" s="7"/>
    </row>
    <row r="87" spans="1:8" ht="38.25" x14ac:dyDescent="0.2">
      <c r="A87" s="28"/>
      <c r="B87" s="23"/>
      <c r="C87" s="25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28"/>
      <c r="B88" s="23"/>
      <c r="C88" s="25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51" x14ac:dyDescent="0.2">
      <c r="A89" s="28"/>
      <c r="B89" s="23"/>
      <c r="C89" s="25"/>
      <c r="D89" s="17" t="s">
        <v>93</v>
      </c>
      <c r="E89" s="8">
        <v>0</v>
      </c>
      <c r="F89" s="8">
        <v>0</v>
      </c>
      <c r="G89" s="8">
        <v>0</v>
      </c>
      <c r="H89" s="7"/>
    </row>
    <row r="90" spans="1:8" x14ac:dyDescent="0.2">
      <c r="A90" s="29"/>
      <c r="B90" s="24"/>
      <c r="C90" s="26"/>
      <c r="D90" s="9" t="s">
        <v>10</v>
      </c>
      <c r="E90" s="10">
        <f>SUM(E86:E89)</f>
        <v>52370.2</v>
      </c>
      <c r="F90" s="10">
        <f>SUM(F86:F89)</f>
        <v>52370.2</v>
      </c>
      <c r="G90" s="10">
        <f>SUM(G86:G89)</f>
        <v>52370.2</v>
      </c>
      <c r="H90" s="9"/>
    </row>
    <row r="91" spans="1:8" ht="38.25" x14ac:dyDescent="0.2">
      <c r="A91" s="27" t="s">
        <v>45</v>
      </c>
      <c r="B91" s="22" t="s">
        <v>46</v>
      </c>
      <c r="C91" s="25" t="s">
        <v>85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28"/>
      <c r="B92" s="23"/>
      <c r="C92" s="25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28"/>
      <c r="B93" s="23"/>
      <c r="C93" s="25"/>
      <c r="D93" s="7" t="s">
        <v>9</v>
      </c>
      <c r="E93" s="8">
        <f>121200+300000-333330</f>
        <v>87870</v>
      </c>
      <c r="F93" s="8">
        <v>121200</v>
      </c>
      <c r="G93" s="8">
        <v>0</v>
      </c>
      <c r="H93" s="7"/>
    </row>
    <row r="94" spans="1:8" ht="51" x14ac:dyDescent="0.2">
      <c r="A94" s="28"/>
      <c r="B94" s="23"/>
      <c r="C94" s="25"/>
      <c r="D94" s="17" t="s">
        <v>93</v>
      </c>
      <c r="E94" s="8">
        <v>0</v>
      </c>
      <c r="F94" s="8">
        <v>0</v>
      </c>
      <c r="G94" s="8">
        <v>0</v>
      </c>
      <c r="H94" s="7"/>
    </row>
    <row r="95" spans="1:8" x14ac:dyDescent="0.2">
      <c r="A95" s="29"/>
      <c r="B95" s="24"/>
      <c r="C95" s="26"/>
      <c r="D95" s="9" t="s">
        <v>10</v>
      </c>
      <c r="E95" s="10">
        <f>SUM(E91:E94)</f>
        <v>87870</v>
      </c>
      <c r="F95" s="10">
        <f>SUM(F91:F94)</f>
        <v>121200</v>
      </c>
      <c r="G95" s="10">
        <f>SUM(G91:G94)</f>
        <v>0</v>
      </c>
      <c r="H95" s="9"/>
    </row>
    <row r="96" spans="1:8" ht="38.25" x14ac:dyDescent="0.2">
      <c r="A96" s="27" t="s">
        <v>47</v>
      </c>
      <c r="B96" s="22" t="s">
        <v>48</v>
      </c>
      <c r="C96" s="25" t="s">
        <v>86</v>
      </c>
      <c r="D96" s="7" t="s">
        <v>7</v>
      </c>
      <c r="E96" s="8">
        <v>163029</v>
      </c>
      <c r="F96" s="8">
        <v>163029</v>
      </c>
      <c r="G96" s="8">
        <v>163029</v>
      </c>
      <c r="H96" s="7"/>
    </row>
    <row r="97" spans="1:8" ht="38.25" x14ac:dyDescent="0.2">
      <c r="A97" s="28"/>
      <c r="B97" s="23"/>
      <c r="C97" s="25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28"/>
      <c r="B98" s="23"/>
      <c r="C98" s="25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28"/>
      <c r="B99" s="23"/>
      <c r="C99" s="25"/>
      <c r="D99" s="17" t="s">
        <v>93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29"/>
      <c r="B100" s="24"/>
      <c r="C100" s="26"/>
      <c r="D100" s="9" t="s">
        <v>10</v>
      </c>
      <c r="E100" s="10">
        <f>SUM(E96:E99)</f>
        <v>163029</v>
      </c>
      <c r="F100" s="10">
        <f>SUM(F96:F99)</f>
        <v>163029</v>
      </c>
      <c r="G100" s="10">
        <f>SUM(G96:G99)</f>
        <v>163029</v>
      </c>
      <c r="H100" s="9"/>
    </row>
    <row r="101" spans="1:8" ht="38.25" x14ac:dyDescent="0.2">
      <c r="A101" s="27" t="s">
        <v>49</v>
      </c>
      <c r="B101" s="22" t="s">
        <v>50</v>
      </c>
      <c r="C101" s="25" t="s">
        <v>87</v>
      </c>
      <c r="D101" s="7" t="s">
        <v>7</v>
      </c>
      <c r="E101" s="18">
        <f>5645320-89060.22+1872.33+87187.89</f>
        <v>5645320</v>
      </c>
      <c r="F101" s="19"/>
      <c r="G101" s="8">
        <v>0</v>
      </c>
      <c r="H101" s="7"/>
    </row>
    <row r="102" spans="1:8" ht="38.25" x14ac:dyDescent="0.2">
      <c r="A102" s="28"/>
      <c r="B102" s="23"/>
      <c r="C102" s="25"/>
      <c r="D102" s="7" t="s">
        <v>8</v>
      </c>
      <c r="E102" s="18">
        <f>28717566+77663.39+9524.48-87187.89+0.02</f>
        <v>28717566</v>
      </c>
      <c r="F102" s="8">
        <v>0</v>
      </c>
      <c r="G102" s="8">
        <v>0</v>
      </c>
      <c r="H102" s="7"/>
    </row>
    <row r="103" spans="1:8" ht="25.5" x14ac:dyDescent="0.2">
      <c r="A103" s="28"/>
      <c r="B103" s="23"/>
      <c r="C103" s="25"/>
      <c r="D103" s="7" t="s">
        <v>9</v>
      </c>
      <c r="E103" s="18">
        <f>3988000+227485.63+1900000+20000+11396.83-11396.81-0.02</f>
        <v>6135485.6300000008</v>
      </c>
      <c r="F103" s="8">
        <v>2585000</v>
      </c>
      <c r="G103" s="8">
        <v>2921000</v>
      </c>
      <c r="H103" s="7"/>
    </row>
    <row r="104" spans="1:8" ht="51" x14ac:dyDescent="0.2">
      <c r="A104" s="28"/>
      <c r="B104" s="23"/>
      <c r="C104" s="25"/>
      <c r="D104" s="17" t="s">
        <v>93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29"/>
      <c r="B105" s="24"/>
      <c r="C105" s="26"/>
      <c r="D105" s="9" t="s">
        <v>10</v>
      </c>
      <c r="E105" s="10">
        <f>SUM(E101:E104)</f>
        <v>40498371.630000003</v>
      </c>
      <c r="F105" s="10">
        <f>SUM(F101:F104)</f>
        <v>2585000</v>
      </c>
      <c r="G105" s="10">
        <f>SUM(G101:G104)</f>
        <v>2921000</v>
      </c>
      <c r="H105" s="9"/>
    </row>
    <row r="106" spans="1:8" ht="38.25" x14ac:dyDescent="0.2">
      <c r="A106" s="27" t="s">
        <v>51</v>
      </c>
      <c r="B106" s="22" t="s">
        <v>52</v>
      </c>
      <c r="C106" s="25" t="s">
        <v>88</v>
      </c>
      <c r="D106" s="7" t="s">
        <v>7</v>
      </c>
      <c r="E106" s="18">
        <f>2000000+1515962.5-18268.51</f>
        <v>3497693.99</v>
      </c>
      <c r="F106" s="18">
        <f>14440000-1710000</f>
        <v>12730000</v>
      </c>
      <c r="G106" s="18">
        <v>0</v>
      </c>
      <c r="H106" s="7"/>
    </row>
    <row r="107" spans="1:8" ht="38.25" x14ac:dyDescent="0.2">
      <c r="A107" s="28"/>
      <c r="B107" s="23"/>
      <c r="C107" s="25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28"/>
      <c r="B108" s="23"/>
      <c r="C108" s="25"/>
      <c r="D108" s="7" t="s">
        <v>9</v>
      </c>
      <c r="E108" s="8">
        <f>317200+95000+279247.5+15263.16+82670.85</f>
        <v>789381.51</v>
      </c>
      <c r="F108" s="8">
        <v>977200</v>
      </c>
      <c r="G108" s="8">
        <v>120000</v>
      </c>
      <c r="H108" s="7"/>
    </row>
    <row r="109" spans="1:8" ht="51" x14ac:dyDescent="0.2">
      <c r="A109" s="28"/>
      <c r="B109" s="23"/>
      <c r="C109" s="25"/>
      <c r="D109" s="17" t="s">
        <v>93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29"/>
      <c r="B110" s="24"/>
      <c r="C110" s="26"/>
      <c r="D110" s="9" t="s">
        <v>10</v>
      </c>
      <c r="E110" s="10">
        <f>SUM(E106:E109)</f>
        <v>4287075.5</v>
      </c>
      <c r="F110" s="10">
        <f>SUM(F106:F109)</f>
        <v>13707200</v>
      </c>
      <c r="G110" s="10">
        <f>SUM(G106:G109)</f>
        <v>120000</v>
      </c>
      <c r="H110" s="9"/>
    </row>
    <row r="111" spans="1:8" ht="38.25" x14ac:dyDescent="0.2">
      <c r="A111" s="27" t="s">
        <v>53</v>
      </c>
      <c r="B111" s="22" t="s">
        <v>54</v>
      </c>
      <c r="C111" s="25" t="s">
        <v>89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 x14ac:dyDescent="0.2">
      <c r="A112" s="28"/>
      <c r="B112" s="23"/>
      <c r="C112" s="25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28"/>
      <c r="B113" s="23"/>
      <c r="C113" s="25"/>
      <c r="D113" s="7" t="s">
        <v>9</v>
      </c>
      <c r="E113" s="8">
        <f>1541000+14533+24300+3814.88</f>
        <v>1583647.88</v>
      </c>
      <c r="F113" s="8">
        <v>1541000</v>
      </c>
      <c r="G113" s="8">
        <v>1000000</v>
      </c>
      <c r="H113" s="7"/>
    </row>
    <row r="114" spans="1:8" ht="51" x14ac:dyDescent="0.2">
      <c r="A114" s="28"/>
      <c r="B114" s="23"/>
      <c r="C114" s="25"/>
      <c r="D114" s="17" t="s">
        <v>93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29"/>
      <c r="B115" s="24"/>
      <c r="C115" s="26"/>
      <c r="D115" s="9" t="s">
        <v>10</v>
      </c>
      <c r="E115" s="10">
        <f>SUM(E111:E114)</f>
        <v>1583647.88</v>
      </c>
      <c r="F115" s="10">
        <f>SUM(F111:F114)</f>
        <v>1541000</v>
      </c>
      <c r="G115" s="10">
        <f>SUM(G111:G114)</f>
        <v>1000000</v>
      </c>
      <c r="H115" s="9"/>
    </row>
    <row r="116" spans="1:8" ht="38.25" x14ac:dyDescent="0.2">
      <c r="A116" s="27" t="s">
        <v>101</v>
      </c>
      <c r="B116" s="22" t="s">
        <v>104</v>
      </c>
      <c r="C116" s="25" t="s">
        <v>89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8" ht="38.25" x14ac:dyDescent="0.2">
      <c r="A117" s="28"/>
      <c r="B117" s="23"/>
      <c r="C117" s="25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28"/>
      <c r="B118" s="23"/>
      <c r="C118" s="25"/>
      <c r="D118" s="7" t="s">
        <v>9</v>
      </c>
      <c r="E118" s="8">
        <f>1283333.33-363000</f>
        <v>920333.33000000007</v>
      </c>
      <c r="F118" s="8">
        <v>0</v>
      </c>
      <c r="G118" s="8">
        <v>0</v>
      </c>
      <c r="H118" s="7"/>
    </row>
    <row r="119" spans="1:8" ht="51" x14ac:dyDescent="0.2">
      <c r="A119" s="28"/>
      <c r="B119" s="23"/>
      <c r="C119" s="25"/>
      <c r="D119" s="17" t="s">
        <v>93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29"/>
      <c r="B120" s="24"/>
      <c r="C120" s="26"/>
      <c r="D120" s="9" t="s">
        <v>10</v>
      </c>
      <c r="E120" s="10">
        <f>SUM(E116:E119)</f>
        <v>920333.33000000007</v>
      </c>
      <c r="F120" s="10">
        <f>SUM(F116:F119)</f>
        <v>0</v>
      </c>
      <c r="G120" s="10">
        <f>SUM(G116:G119)</f>
        <v>0</v>
      </c>
      <c r="H120" s="9"/>
    </row>
    <row r="121" spans="1:8" ht="38.25" x14ac:dyDescent="0.2">
      <c r="A121" s="27" t="s">
        <v>102</v>
      </c>
      <c r="B121" s="22" t="s">
        <v>103</v>
      </c>
      <c r="C121" s="25" t="s">
        <v>89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8" ht="38.25" x14ac:dyDescent="0.2">
      <c r="A122" s="28"/>
      <c r="B122" s="23"/>
      <c r="C122" s="25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 x14ac:dyDescent="0.2">
      <c r="A123" s="28"/>
      <c r="B123" s="23"/>
      <c r="C123" s="25"/>
      <c r="D123" s="7" t="s">
        <v>9</v>
      </c>
      <c r="E123" s="8">
        <v>200000</v>
      </c>
      <c r="F123" s="8">
        <v>0</v>
      </c>
      <c r="G123" s="8">
        <v>0</v>
      </c>
      <c r="H123" s="7"/>
    </row>
    <row r="124" spans="1:8" ht="51" x14ac:dyDescent="0.2">
      <c r="A124" s="28"/>
      <c r="B124" s="23"/>
      <c r="C124" s="25"/>
      <c r="D124" s="17" t="s">
        <v>93</v>
      </c>
      <c r="E124" s="8">
        <v>0</v>
      </c>
      <c r="F124" s="8">
        <v>0</v>
      </c>
      <c r="G124" s="8">
        <v>0</v>
      </c>
      <c r="H124" s="7"/>
    </row>
    <row r="125" spans="1:8" x14ac:dyDescent="0.2">
      <c r="A125" s="29"/>
      <c r="B125" s="24"/>
      <c r="C125" s="26"/>
      <c r="D125" s="9" t="s">
        <v>10</v>
      </c>
      <c r="E125" s="10">
        <f>SUM(E121:E124)</f>
        <v>200000</v>
      </c>
      <c r="F125" s="10">
        <f>SUM(F121:F124)</f>
        <v>0</v>
      </c>
      <c r="G125" s="10">
        <f>SUM(G121:G124)</f>
        <v>0</v>
      </c>
      <c r="H125" s="9"/>
    </row>
    <row r="126" spans="1:8" ht="38.25" x14ac:dyDescent="0.2">
      <c r="A126" s="21" t="s">
        <v>55</v>
      </c>
      <c r="B126" s="22" t="s">
        <v>60</v>
      </c>
      <c r="C126" s="25"/>
      <c r="D126" s="7" t="s">
        <v>7</v>
      </c>
      <c r="E126" s="8">
        <f t="shared" ref="E126:G129" si="5">E131+E136+E141+E146</f>
        <v>11555827.5</v>
      </c>
      <c r="F126" s="8">
        <f t="shared" si="5"/>
        <v>18128852.600000001</v>
      </c>
      <c r="G126" s="8">
        <f t="shared" si="5"/>
        <v>17014721.199999999</v>
      </c>
      <c r="H126" s="7"/>
    </row>
    <row r="127" spans="1:8" ht="22.5" customHeight="1" x14ac:dyDescent="0.2">
      <c r="A127" s="3" t="s">
        <v>0</v>
      </c>
      <c r="B127" s="23"/>
      <c r="C127" s="25"/>
      <c r="D127" s="7" t="s">
        <v>8</v>
      </c>
      <c r="E127" s="8">
        <f t="shared" si="5"/>
        <v>139837.84000000003</v>
      </c>
      <c r="F127" s="8">
        <f t="shared" si="5"/>
        <v>229354.42</v>
      </c>
      <c r="G127" s="8">
        <f t="shared" si="5"/>
        <v>238528.6</v>
      </c>
      <c r="H127" s="7"/>
    </row>
    <row r="128" spans="1:8" ht="25.5" x14ac:dyDescent="0.2">
      <c r="A128" s="3" t="s">
        <v>0</v>
      </c>
      <c r="B128" s="23"/>
      <c r="C128" s="25"/>
      <c r="D128" s="7" t="s">
        <v>9</v>
      </c>
      <c r="E128" s="8">
        <f t="shared" si="5"/>
        <v>2184667.17</v>
      </c>
      <c r="F128" s="8">
        <f t="shared" si="5"/>
        <v>2068219</v>
      </c>
      <c r="G128" s="8">
        <f t="shared" si="5"/>
        <v>2068219</v>
      </c>
      <c r="H128" s="7"/>
    </row>
    <row r="129" spans="1:8" ht="22.5" customHeight="1" x14ac:dyDescent="0.2">
      <c r="A129" s="3" t="s">
        <v>0</v>
      </c>
      <c r="B129" s="23"/>
      <c r="C129" s="25"/>
      <c r="D129" s="17" t="s">
        <v>93</v>
      </c>
      <c r="E129" s="8">
        <f t="shared" si="5"/>
        <v>0</v>
      </c>
      <c r="F129" s="8">
        <f t="shared" si="5"/>
        <v>0</v>
      </c>
      <c r="G129" s="8">
        <f t="shared" si="5"/>
        <v>0</v>
      </c>
      <c r="H129" s="7"/>
    </row>
    <row r="130" spans="1:8" x14ac:dyDescent="0.2">
      <c r="A130" s="5" t="s">
        <v>0</v>
      </c>
      <c r="B130" s="24"/>
      <c r="C130" s="26"/>
      <c r="D130" s="15" t="s">
        <v>10</v>
      </c>
      <c r="E130" s="16">
        <f>SUM(E126:E129)</f>
        <v>13880332.51</v>
      </c>
      <c r="F130" s="16">
        <f>SUM(F126:F129)</f>
        <v>20426426.020000003</v>
      </c>
      <c r="G130" s="16">
        <f>SUM(G126:G129)</f>
        <v>19321468.800000001</v>
      </c>
      <c r="H130" s="15"/>
    </row>
    <row r="131" spans="1:8" ht="38.25" x14ac:dyDescent="0.2">
      <c r="A131" s="21" t="s">
        <v>56</v>
      </c>
      <c r="B131" s="22" t="s">
        <v>61</v>
      </c>
      <c r="C131" s="25" t="s">
        <v>82</v>
      </c>
      <c r="D131" s="7" t="s">
        <v>7</v>
      </c>
      <c r="E131" s="8">
        <f>12360173.4-1370700-166200+6.6</f>
        <v>10823280</v>
      </c>
      <c r="F131" s="8">
        <v>18071852.600000001</v>
      </c>
      <c r="G131" s="8">
        <v>16957721.199999999</v>
      </c>
      <c r="H131" s="7"/>
    </row>
    <row r="132" spans="1:8" ht="24" customHeight="1" x14ac:dyDescent="0.2">
      <c r="A132" s="3" t="s">
        <v>0</v>
      </c>
      <c r="B132" s="23"/>
      <c r="C132" s="25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8" ht="25.5" x14ac:dyDescent="0.2">
      <c r="A133" s="3" t="s">
        <v>0</v>
      </c>
      <c r="B133" s="23"/>
      <c r="C133" s="25"/>
      <c r="D133" s="7" t="s">
        <v>9</v>
      </c>
      <c r="E133" s="8">
        <v>0</v>
      </c>
      <c r="F133" s="8">
        <v>0</v>
      </c>
      <c r="G133" s="8">
        <v>0</v>
      </c>
      <c r="H133" s="7"/>
    </row>
    <row r="134" spans="1:8" ht="42" customHeight="1" x14ac:dyDescent="0.2">
      <c r="A134" s="3" t="s">
        <v>0</v>
      </c>
      <c r="B134" s="23"/>
      <c r="C134" s="25"/>
      <c r="D134" s="17" t="s">
        <v>93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5" t="s">
        <v>0</v>
      </c>
      <c r="B135" s="24"/>
      <c r="C135" s="26"/>
      <c r="D135" s="9" t="s">
        <v>10</v>
      </c>
      <c r="E135" s="10">
        <f>SUM(E131:E134)</f>
        <v>10823280</v>
      </c>
      <c r="F135" s="10">
        <f>SUM(F131:F134)</f>
        <v>18071852.600000001</v>
      </c>
      <c r="G135" s="10">
        <f>SUM(G131:G134)</f>
        <v>16957721.199999999</v>
      </c>
      <c r="H135" s="9"/>
    </row>
    <row r="136" spans="1:8" ht="38.25" x14ac:dyDescent="0.2">
      <c r="A136" s="27" t="s">
        <v>57</v>
      </c>
      <c r="B136" s="22" t="s">
        <v>62</v>
      </c>
      <c r="C136" s="25" t="s">
        <v>82</v>
      </c>
      <c r="D136" s="7" t="s">
        <v>7</v>
      </c>
      <c r="E136" s="8">
        <f>57000+30000</f>
        <v>87000</v>
      </c>
      <c r="F136" s="8">
        <v>57000</v>
      </c>
      <c r="G136" s="8">
        <v>57000</v>
      </c>
      <c r="H136" s="7"/>
    </row>
    <row r="137" spans="1:8" ht="38.25" x14ac:dyDescent="0.2">
      <c r="A137" s="28"/>
      <c r="B137" s="23"/>
      <c r="C137" s="25"/>
      <c r="D137" s="7" t="s">
        <v>8</v>
      </c>
      <c r="E137" s="8">
        <f>220958.01-81120.17</f>
        <v>139837.84000000003</v>
      </c>
      <c r="F137" s="8">
        <v>229354.42</v>
      </c>
      <c r="G137" s="8">
        <v>238528.6</v>
      </c>
      <c r="H137" s="7"/>
    </row>
    <row r="138" spans="1:8" ht="25.5" x14ac:dyDescent="0.2">
      <c r="A138" s="28"/>
      <c r="B138" s="23"/>
      <c r="C138" s="25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8" ht="51" x14ac:dyDescent="0.2">
      <c r="A139" s="28"/>
      <c r="B139" s="23"/>
      <c r="C139" s="25"/>
      <c r="D139" s="17" t="s">
        <v>93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29"/>
      <c r="B140" s="24"/>
      <c r="C140" s="26"/>
      <c r="D140" s="9" t="s">
        <v>10</v>
      </c>
      <c r="E140" s="10">
        <f>SUM(E136:E139)</f>
        <v>226837.84000000003</v>
      </c>
      <c r="F140" s="10">
        <f>SUM(F136:F139)</f>
        <v>286354.42000000004</v>
      </c>
      <c r="G140" s="10">
        <f>SUM(G136:G139)</f>
        <v>295528.59999999998</v>
      </c>
      <c r="H140" s="9"/>
    </row>
    <row r="141" spans="1:8" ht="38.25" x14ac:dyDescent="0.2">
      <c r="A141" s="27" t="s">
        <v>58</v>
      </c>
      <c r="B141" s="22" t="s">
        <v>63</v>
      </c>
      <c r="C141" s="25" t="s">
        <v>87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8" ht="38.25" x14ac:dyDescent="0.2">
      <c r="A142" s="28"/>
      <c r="B142" s="23"/>
      <c r="C142" s="25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28"/>
      <c r="B143" s="23"/>
      <c r="C143" s="25"/>
      <c r="D143" s="7" t="s">
        <v>9</v>
      </c>
      <c r="E143" s="8">
        <f>1810000+116448.17</f>
        <v>1926448.17</v>
      </c>
      <c r="F143" s="8">
        <v>1810000</v>
      </c>
      <c r="G143" s="8">
        <v>1810000</v>
      </c>
      <c r="H143" s="7"/>
    </row>
    <row r="144" spans="1:8" ht="51" x14ac:dyDescent="0.2">
      <c r="A144" s="28"/>
      <c r="B144" s="23"/>
      <c r="C144" s="25"/>
      <c r="D144" s="17" t="s">
        <v>93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29"/>
      <c r="B145" s="24"/>
      <c r="C145" s="26"/>
      <c r="D145" s="9" t="s">
        <v>10</v>
      </c>
      <c r="E145" s="10">
        <f>SUM(E141:E144)</f>
        <v>1926448.17</v>
      </c>
      <c r="F145" s="10">
        <f>SUM(F141:F144)</f>
        <v>1810000</v>
      </c>
      <c r="G145" s="10">
        <f>SUM(G141:G144)</f>
        <v>1810000</v>
      </c>
      <c r="H145" s="9"/>
    </row>
    <row r="146" spans="1:8" ht="38.25" x14ac:dyDescent="0.2">
      <c r="A146" s="27" t="s">
        <v>59</v>
      </c>
      <c r="B146" s="30" t="s">
        <v>97</v>
      </c>
      <c r="C146" s="25" t="s">
        <v>90</v>
      </c>
      <c r="D146" s="7" t="s">
        <v>7</v>
      </c>
      <c r="E146" s="8">
        <v>645547.5</v>
      </c>
      <c r="F146" s="8">
        <v>0</v>
      </c>
      <c r="G146" s="8">
        <v>0</v>
      </c>
      <c r="H146" s="7"/>
    </row>
    <row r="147" spans="1:8" ht="38.25" x14ac:dyDescent="0.2">
      <c r="A147" s="28"/>
      <c r="B147" s="31"/>
      <c r="C147" s="25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8" ht="25.5" x14ac:dyDescent="0.2">
      <c r="A148" s="28"/>
      <c r="B148" s="31"/>
      <c r="C148" s="25"/>
      <c r="D148" s="7" t="s">
        <v>9</v>
      </c>
      <c r="E148" s="8">
        <v>258219</v>
      </c>
      <c r="F148" s="8">
        <v>258219</v>
      </c>
      <c r="G148" s="8">
        <v>258219</v>
      </c>
      <c r="H148" s="7"/>
    </row>
    <row r="149" spans="1:8" ht="51" x14ac:dyDescent="0.2">
      <c r="A149" s="28"/>
      <c r="B149" s="31"/>
      <c r="C149" s="25"/>
      <c r="D149" s="17" t="s">
        <v>93</v>
      </c>
      <c r="E149" s="8">
        <v>0</v>
      </c>
      <c r="F149" s="8">
        <v>0</v>
      </c>
      <c r="G149" s="8">
        <v>0</v>
      </c>
      <c r="H149" s="7"/>
    </row>
    <row r="150" spans="1:8" x14ac:dyDescent="0.2">
      <c r="A150" s="29"/>
      <c r="B150" s="32"/>
      <c r="C150" s="26"/>
      <c r="D150" s="9" t="s">
        <v>10</v>
      </c>
      <c r="E150" s="10">
        <f>SUM(E146:E149)</f>
        <v>903766.5</v>
      </c>
      <c r="F150" s="10">
        <f>SUM(F146:F149)</f>
        <v>258219</v>
      </c>
      <c r="G150" s="10">
        <f>SUM(G146:G149)</f>
        <v>258219</v>
      </c>
      <c r="H150" s="9"/>
    </row>
    <row r="151" spans="1:8" ht="38.25" x14ac:dyDescent="0.2">
      <c r="A151" s="21" t="s">
        <v>64</v>
      </c>
      <c r="B151" s="22" t="s">
        <v>66</v>
      </c>
      <c r="C151" s="25"/>
      <c r="D151" s="7" t="s">
        <v>7</v>
      </c>
      <c r="E151" s="8">
        <f t="shared" ref="E151:G154" si="6">E156</f>
        <v>0</v>
      </c>
      <c r="F151" s="8">
        <f t="shared" si="6"/>
        <v>0</v>
      </c>
      <c r="G151" s="8">
        <f t="shared" si="6"/>
        <v>0</v>
      </c>
      <c r="H151" s="7"/>
    </row>
    <row r="152" spans="1:8" ht="38.25" x14ac:dyDescent="0.2">
      <c r="A152" s="3" t="s">
        <v>0</v>
      </c>
      <c r="B152" s="23"/>
      <c r="C152" s="25"/>
      <c r="D152" s="7" t="s">
        <v>8</v>
      </c>
      <c r="E152" s="8">
        <f t="shared" si="6"/>
        <v>0</v>
      </c>
      <c r="F152" s="8">
        <f t="shared" si="6"/>
        <v>0</v>
      </c>
      <c r="G152" s="8">
        <f t="shared" si="6"/>
        <v>0</v>
      </c>
      <c r="H152" s="7"/>
    </row>
    <row r="153" spans="1:8" ht="25.5" x14ac:dyDescent="0.2">
      <c r="A153" s="3" t="s">
        <v>0</v>
      </c>
      <c r="B153" s="23"/>
      <c r="C153" s="25"/>
      <c r="D153" s="7" t="s">
        <v>9</v>
      </c>
      <c r="E153" s="8">
        <f t="shared" si="6"/>
        <v>1061143.1000000001</v>
      </c>
      <c r="F153" s="8">
        <f t="shared" si="6"/>
        <v>735000</v>
      </c>
      <c r="G153" s="8">
        <f t="shared" si="6"/>
        <v>735000</v>
      </c>
      <c r="H153" s="7"/>
    </row>
    <row r="154" spans="1:8" ht="51" x14ac:dyDescent="0.2">
      <c r="A154" s="3" t="s">
        <v>0</v>
      </c>
      <c r="B154" s="23"/>
      <c r="C154" s="25"/>
      <c r="D154" s="17" t="s">
        <v>93</v>
      </c>
      <c r="E154" s="8">
        <f t="shared" si="6"/>
        <v>0</v>
      </c>
      <c r="F154" s="8">
        <f t="shared" si="6"/>
        <v>0</v>
      </c>
      <c r="G154" s="8">
        <f t="shared" si="6"/>
        <v>0</v>
      </c>
      <c r="H154" s="7"/>
    </row>
    <row r="155" spans="1:8" x14ac:dyDescent="0.2">
      <c r="A155" s="5" t="s">
        <v>0</v>
      </c>
      <c r="B155" s="24"/>
      <c r="C155" s="26"/>
      <c r="D155" s="15" t="s">
        <v>10</v>
      </c>
      <c r="E155" s="16">
        <f>SUM(E151:E154)</f>
        <v>1061143.1000000001</v>
      </c>
      <c r="F155" s="16">
        <f>SUM(F151:F154)</f>
        <v>735000</v>
      </c>
      <c r="G155" s="16">
        <f>SUM(G151:G154)</f>
        <v>735000</v>
      </c>
      <c r="H155" s="15"/>
    </row>
    <row r="156" spans="1:8" ht="38.25" x14ac:dyDescent="0.2">
      <c r="A156" s="21" t="s">
        <v>65</v>
      </c>
      <c r="B156" s="22" t="s">
        <v>67</v>
      </c>
      <c r="C156" s="25" t="s">
        <v>91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23"/>
      <c r="C157" s="25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23"/>
      <c r="C158" s="25"/>
      <c r="D158" s="7" t="s">
        <v>9</v>
      </c>
      <c r="E158" s="8">
        <f>795000+100000+166143.1</f>
        <v>1061143.1000000001</v>
      </c>
      <c r="F158" s="8">
        <v>735000</v>
      </c>
      <c r="G158" s="8">
        <v>735000</v>
      </c>
      <c r="H158" s="7"/>
    </row>
    <row r="159" spans="1:8" ht="51" x14ac:dyDescent="0.2">
      <c r="A159" s="3" t="s">
        <v>0</v>
      </c>
      <c r="B159" s="23"/>
      <c r="C159" s="25"/>
      <c r="D159" s="17" t="s">
        <v>93</v>
      </c>
      <c r="E159" s="8">
        <v>0</v>
      </c>
      <c r="F159" s="8">
        <v>0</v>
      </c>
      <c r="G159" s="8">
        <v>0</v>
      </c>
      <c r="H159" s="7"/>
    </row>
    <row r="160" spans="1:8" x14ac:dyDescent="0.2">
      <c r="A160" s="5" t="s">
        <v>0</v>
      </c>
      <c r="B160" s="24"/>
      <c r="C160" s="26"/>
      <c r="D160" s="9" t="s">
        <v>10</v>
      </c>
      <c r="E160" s="10">
        <f>SUM(E156:E159)</f>
        <v>1061143.1000000001</v>
      </c>
      <c r="F160" s="10">
        <f>SUM(F156:F159)</f>
        <v>735000</v>
      </c>
      <c r="G160" s="10">
        <f>SUM(G156:G159)</f>
        <v>735000</v>
      </c>
      <c r="H160" s="9"/>
    </row>
    <row r="161" spans="1:8" ht="38.25" x14ac:dyDescent="0.2">
      <c r="A161" s="21" t="s">
        <v>68</v>
      </c>
      <c r="B161" s="22" t="s">
        <v>72</v>
      </c>
      <c r="C161" s="25"/>
      <c r="D161" s="7" t="s">
        <v>7</v>
      </c>
      <c r="E161" s="8">
        <f>E166+E171+E181+E176+E186</f>
        <v>468902</v>
      </c>
      <c r="F161" s="8">
        <f t="shared" ref="E161:G162" si="7">F166+F171</f>
        <v>295980</v>
      </c>
      <c r="G161" s="8">
        <f t="shared" si="7"/>
        <v>295980</v>
      </c>
      <c r="H161" s="7"/>
    </row>
    <row r="162" spans="1:8" ht="38.25" x14ac:dyDescent="0.2">
      <c r="A162" s="3" t="s">
        <v>0</v>
      </c>
      <c r="B162" s="23"/>
      <c r="C162" s="25"/>
      <c r="D162" s="7" t="s">
        <v>8</v>
      </c>
      <c r="E162" s="8">
        <f t="shared" si="7"/>
        <v>0</v>
      </c>
      <c r="F162" s="8">
        <f t="shared" si="7"/>
        <v>0</v>
      </c>
      <c r="G162" s="8">
        <f t="shared" si="7"/>
        <v>0</v>
      </c>
      <c r="H162" s="7"/>
    </row>
    <row r="163" spans="1:8" ht="25.5" x14ac:dyDescent="0.2">
      <c r="A163" s="3" t="s">
        <v>0</v>
      </c>
      <c r="B163" s="23"/>
      <c r="C163" s="25"/>
      <c r="D163" s="7" t="s">
        <v>9</v>
      </c>
      <c r="E163" s="8">
        <f>E168+E173+E183+E178+E188</f>
        <v>17205196.559999999</v>
      </c>
      <c r="F163" s="8">
        <f>F168+F173+F178</f>
        <v>16346200</v>
      </c>
      <c r="G163" s="8">
        <f>G168+G173+G178</f>
        <v>16484700</v>
      </c>
      <c r="H163" s="7"/>
    </row>
    <row r="164" spans="1:8" ht="51" x14ac:dyDescent="0.2">
      <c r="A164" s="3" t="s">
        <v>0</v>
      </c>
      <c r="B164" s="23"/>
      <c r="C164" s="25"/>
      <c r="D164" s="17" t="s">
        <v>93</v>
      </c>
      <c r="E164" s="8">
        <f>E169+E174+E184+E179</f>
        <v>734674.06</v>
      </c>
      <c r="F164" s="8">
        <f t="shared" ref="F164:G164" si="8">F169+F174</f>
        <v>805000</v>
      </c>
      <c r="G164" s="8">
        <f t="shared" si="8"/>
        <v>805000</v>
      </c>
      <c r="H164" s="7"/>
    </row>
    <row r="165" spans="1:8" x14ac:dyDescent="0.2">
      <c r="A165" s="5" t="s">
        <v>0</v>
      </c>
      <c r="B165" s="24"/>
      <c r="C165" s="26"/>
      <c r="D165" s="15" t="s">
        <v>10</v>
      </c>
      <c r="E165" s="16">
        <f>SUM(E161:E164)</f>
        <v>18408772.619999997</v>
      </c>
      <c r="F165" s="16">
        <f>SUM(F161:F164)</f>
        <v>17447180</v>
      </c>
      <c r="G165" s="16">
        <f>SUM(G161:G164)</f>
        <v>17585680</v>
      </c>
      <c r="H165" s="15"/>
    </row>
    <row r="166" spans="1:8" ht="38.25" x14ac:dyDescent="0.2">
      <c r="A166" s="21" t="s">
        <v>69</v>
      </c>
      <c r="B166" s="22" t="s">
        <v>92</v>
      </c>
      <c r="C166" s="25" t="s">
        <v>100</v>
      </c>
      <c r="D166" s="7" t="s">
        <v>7</v>
      </c>
      <c r="E166" s="8">
        <v>0</v>
      </c>
      <c r="F166" s="8">
        <v>0</v>
      </c>
      <c r="G166" s="8">
        <v>0</v>
      </c>
      <c r="H166" s="7"/>
    </row>
    <row r="167" spans="1:8" ht="38.25" x14ac:dyDescent="0.2">
      <c r="A167" s="3" t="s">
        <v>0</v>
      </c>
      <c r="B167" s="23"/>
      <c r="C167" s="25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 t="s">
        <v>0</v>
      </c>
      <c r="B168" s="23"/>
      <c r="C168" s="25"/>
      <c r="D168" s="7" t="s">
        <v>9</v>
      </c>
      <c r="E168" s="8">
        <f>14444668.23-128526-7800-1410+434214.54</f>
        <v>14741146.77</v>
      </c>
      <c r="F168" s="8">
        <v>14110000</v>
      </c>
      <c r="G168" s="8">
        <v>14110000</v>
      </c>
      <c r="H168" s="7"/>
    </row>
    <row r="169" spans="1:8" ht="51" x14ac:dyDescent="0.2">
      <c r="A169" s="3" t="s">
        <v>0</v>
      </c>
      <c r="B169" s="23"/>
      <c r="C169" s="25"/>
      <c r="D169" s="17" t="s">
        <v>93</v>
      </c>
      <c r="E169" s="18">
        <f>805000-70325.94</f>
        <v>734674.06</v>
      </c>
      <c r="F169" s="18">
        <v>805000</v>
      </c>
      <c r="G169" s="18">
        <v>805000</v>
      </c>
      <c r="H169" s="7"/>
    </row>
    <row r="170" spans="1:8" x14ac:dyDescent="0.2">
      <c r="A170" s="5" t="s">
        <v>0</v>
      </c>
      <c r="B170" s="24"/>
      <c r="C170" s="26"/>
      <c r="D170" s="9" t="s">
        <v>10</v>
      </c>
      <c r="E170" s="10">
        <f>SUM(E166:E169)</f>
        <v>15475820.83</v>
      </c>
      <c r="F170" s="10">
        <f>SUM(F166:F169)</f>
        <v>14915000</v>
      </c>
      <c r="G170" s="10">
        <f>SUM(G166:G169)</f>
        <v>14915000</v>
      </c>
      <c r="H170" s="9"/>
    </row>
    <row r="171" spans="1:8" ht="38.25" x14ac:dyDescent="0.2">
      <c r="A171" s="27" t="s">
        <v>70</v>
      </c>
      <c r="B171" s="22" t="s">
        <v>74</v>
      </c>
      <c r="C171" s="25" t="s">
        <v>100</v>
      </c>
      <c r="D171" s="7" t="s">
        <v>7</v>
      </c>
      <c r="E171" s="8">
        <f>295980-100000</f>
        <v>195980</v>
      </c>
      <c r="F171" s="8">
        <v>295980</v>
      </c>
      <c r="G171" s="8">
        <v>295980</v>
      </c>
      <c r="H171" s="7"/>
    </row>
    <row r="172" spans="1:8" ht="38.25" x14ac:dyDescent="0.2">
      <c r="A172" s="28"/>
      <c r="B172" s="23"/>
      <c r="C172" s="25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8" ht="25.5" x14ac:dyDescent="0.2">
      <c r="A173" s="28"/>
      <c r="B173" s="23"/>
      <c r="C173" s="25"/>
      <c r="D173" s="7" t="s">
        <v>9</v>
      </c>
      <c r="E173" s="8">
        <v>0</v>
      </c>
      <c r="F173" s="8">
        <v>0</v>
      </c>
      <c r="G173" s="8">
        <v>0</v>
      </c>
      <c r="H173" s="7"/>
    </row>
    <row r="174" spans="1:8" ht="51" x14ac:dyDescent="0.2">
      <c r="A174" s="28"/>
      <c r="B174" s="23"/>
      <c r="C174" s="25"/>
      <c r="D174" s="17" t="s">
        <v>93</v>
      </c>
      <c r="E174" s="8">
        <v>0</v>
      </c>
      <c r="F174" s="8">
        <v>0</v>
      </c>
      <c r="G174" s="8">
        <v>0</v>
      </c>
      <c r="H174" s="7"/>
    </row>
    <row r="175" spans="1:8" x14ac:dyDescent="0.2">
      <c r="A175" s="29"/>
      <c r="B175" s="24"/>
      <c r="C175" s="26"/>
      <c r="D175" s="9" t="s">
        <v>10</v>
      </c>
      <c r="E175" s="10">
        <f>SUM(E171:E174)</f>
        <v>195980</v>
      </c>
      <c r="F175" s="10">
        <f>SUM(F171:F174)</f>
        <v>295980</v>
      </c>
      <c r="G175" s="10">
        <f>SUM(G171:G174)</f>
        <v>295980</v>
      </c>
      <c r="H175" s="9"/>
    </row>
    <row r="176" spans="1:8" ht="38.25" x14ac:dyDescent="0.2">
      <c r="A176" s="27" t="s">
        <v>77</v>
      </c>
      <c r="B176" s="22" t="s">
        <v>78</v>
      </c>
      <c r="C176" s="25" t="s">
        <v>87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8" ht="38.25" x14ac:dyDescent="0.2">
      <c r="A177" s="28"/>
      <c r="B177" s="23"/>
      <c r="C177" s="25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8" ht="25.5" x14ac:dyDescent="0.2">
      <c r="A178" s="28"/>
      <c r="B178" s="23"/>
      <c r="C178" s="25"/>
      <c r="D178" s="7" t="s">
        <v>9</v>
      </c>
      <c r="E178" s="8">
        <f>2386700-25997+83410.79</f>
        <v>2444113.79</v>
      </c>
      <c r="F178" s="8">
        <v>2236200</v>
      </c>
      <c r="G178" s="8">
        <v>2374700</v>
      </c>
      <c r="H178" s="7"/>
    </row>
    <row r="179" spans="1:8" ht="41.25" customHeight="1" x14ac:dyDescent="0.2">
      <c r="A179" s="28"/>
      <c r="B179" s="23"/>
      <c r="C179" s="25"/>
      <c r="D179" s="17" t="s">
        <v>93</v>
      </c>
      <c r="E179" s="8">
        <v>0</v>
      </c>
      <c r="F179" s="8">
        <v>0</v>
      </c>
      <c r="G179" s="8">
        <v>0</v>
      </c>
      <c r="H179" s="7"/>
    </row>
    <row r="180" spans="1:8" x14ac:dyDescent="0.2">
      <c r="A180" s="29"/>
      <c r="B180" s="24"/>
      <c r="C180" s="26"/>
      <c r="D180" s="9" t="s">
        <v>10</v>
      </c>
      <c r="E180" s="10">
        <f>SUM(E176:E179)</f>
        <v>2444113.79</v>
      </c>
      <c r="F180" s="10">
        <f>SUM(F176:F179)</f>
        <v>2236200</v>
      </c>
      <c r="G180" s="10">
        <f>SUM(G176:G179)</f>
        <v>2374700</v>
      </c>
      <c r="H180" s="9"/>
    </row>
    <row r="181" spans="1:8" ht="38.25" x14ac:dyDescent="0.2">
      <c r="A181" s="27" t="s">
        <v>105</v>
      </c>
      <c r="B181" s="22" t="s">
        <v>66</v>
      </c>
      <c r="C181" s="25" t="s">
        <v>106</v>
      </c>
      <c r="D181" s="7" t="s">
        <v>7</v>
      </c>
      <c r="E181" s="8">
        <v>246132</v>
      </c>
      <c r="F181" s="8">
        <v>0</v>
      </c>
      <c r="G181" s="8">
        <v>0</v>
      </c>
      <c r="H181" s="7"/>
    </row>
    <row r="182" spans="1:8" ht="38.25" x14ac:dyDescent="0.2">
      <c r="A182" s="28"/>
      <c r="B182" s="23"/>
      <c r="C182" s="25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28"/>
      <c r="B183" s="23"/>
      <c r="C183" s="25"/>
      <c r="D183" s="7" t="s">
        <v>9</v>
      </c>
      <c r="E183" s="8">
        <v>18526</v>
      </c>
      <c r="F183" s="8"/>
      <c r="G183" s="8"/>
      <c r="H183" s="7"/>
    </row>
    <row r="184" spans="1:8" ht="51" x14ac:dyDescent="0.2">
      <c r="A184" s="28"/>
      <c r="B184" s="23"/>
      <c r="C184" s="25"/>
      <c r="D184" s="17" t="s">
        <v>93</v>
      </c>
      <c r="E184" s="8">
        <v>0</v>
      </c>
      <c r="F184" s="8">
        <v>0</v>
      </c>
      <c r="G184" s="8">
        <v>0</v>
      </c>
      <c r="H184" s="7"/>
    </row>
    <row r="185" spans="1:8" x14ac:dyDescent="0.2">
      <c r="A185" s="29"/>
      <c r="B185" s="24"/>
      <c r="C185" s="26"/>
      <c r="D185" s="9" t="s">
        <v>10</v>
      </c>
      <c r="E185" s="10">
        <f>SUM(E181:E184)</f>
        <v>264658</v>
      </c>
      <c r="F185" s="10">
        <f>SUM(F181:F184)</f>
        <v>0</v>
      </c>
      <c r="G185" s="10">
        <f>SUM(G181:G184)</f>
        <v>0</v>
      </c>
      <c r="H185" s="9"/>
    </row>
    <row r="186" spans="1:8" ht="38.25" x14ac:dyDescent="0.2">
      <c r="A186" s="27" t="s">
        <v>113</v>
      </c>
      <c r="B186" s="22" t="s">
        <v>112</v>
      </c>
      <c r="C186" s="25" t="s">
        <v>114</v>
      </c>
      <c r="D186" s="7" t="s">
        <v>7</v>
      </c>
      <c r="E186" s="8">
        <v>26790</v>
      </c>
      <c r="F186" s="8">
        <v>0</v>
      </c>
      <c r="G186" s="8">
        <v>0</v>
      </c>
      <c r="H186" s="7"/>
    </row>
    <row r="187" spans="1:8" ht="38.25" x14ac:dyDescent="0.2">
      <c r="A187" s="28"/>
      <c r="B187" s="23"/>
      <c r="C187" s="25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8" ht="25.5" x14ac:dyDescent="0.2">
      <c r="A188" s="28"/>
      <c r="B188" s="23"/>
      <c r="C188" s="25"/>
      <c r="D188" s="7" t="s">
        <v>9</v>
      </c>
      <c r="E188" s="8">
        <v>1410</v>
      </c>
      <c r="F188" s="8"/>
      <c r="G188" s="8"/>
      <c r="H188" s="7"/>
    </row>
    <row r="189" spans="1:8" ht="39.75" customHeight="1" x14ac:dyDescent="0.2">
      <c r="A189" s="28"/>
      <c r="B189" s="23"/>
      <c r="C189" s="25"/>
      <c r="D189" s="17" t="s">
        <v>93</v>
      </c>
      <c r="E189" s="8">
        <v>0</v>
      </c>
      <c r="F189" s="8">
        <v>0</v>
      </c>
      <c r="G189" s="8">
        <v>0</v>
      </c>
      <c r="H189" s="7"/>
    </row>
    <row r="190" spans="1:8" x14ac:dyDescent="0.2">
      <c r="A190" s="29"/>
      <c r="B190" s="24"/>
      <c r="C190" s="26"/>
      <c r="D190" s="9" t="s">
        <v>10</v>
      </c>
      <c r="E190" s="10">
        <f>SUM(E186:E189)</f>
        <v>28200</v>
      </c>
      <c r="F190" s="10">
        <f>SUM(F186:F189)</f>
        <v>0</v>
      </c>
      <c r="G190" s="10">
        <f>SUM(G186:G189)</f>
        <v>0</v>
      </c>
      <c r="H190" s="9"/>
    </row>
    <row r="191" spans="1:8" ht="38.25" x14ac:dyDescent="0.2">
      <c r="A191" s="21" t="s">
        <v>71</v>
      </c>
      <c r="B191" s="22" t="s">
        <v>75</v>
      </c>
      <c r="C191" s="25"/>
      <c r="D191" s="7" t="s">
        <v>7</v>
      </c>
      <c r="E191" s="8">
        <f t="shared" ref="E191:G194" si="9">E196</f>
        <v>0</v>
      </c>
      <c r="F191" s="8">
        <f t="shared" si="9"/>
        <v>0</v>
      </c>
      <c r="G191" s="8">
        <f t="shared" si="9"/>
        <v>0</v>
      </c>
      <c r="H191" s="7"/>
    </row>
    <row r="192" spans="1:8" ht="38.25" x14ac:dyDescent="0.2">
      <c r="A192" s="3" t="s">
        <v>0</v>
      </c>
      <c r="B192" s="23"/>
      <c r="C192" s="25"/>
      <c r="D192" s="7" t="s">
        <v>8</v>
      </c>
      <c r="E192" s="8">
        <f t="shared" si="9"/>
        <v>0</v>
      </c>
      <c r="F192" s="8">
        <f t="shared" si="9"/>
        <v>0</v>
      </c>
      <c r="G192" s="8">
        <f t="shared" si="9"/>
        <v>0</v>
      </c>
      <c r="H192" s="7"/>
    </row>
    <row r="193" spans="1:8" ht="25.5" x14ac:dyDescent="0.2">
      <c r="A193" s="3" t="s">
        <v>0</v>
      </c>
      <c r="B193" s="23"/>
      <c r="C193" s="25"/>
      <c r="D193" s="7" t="s">
        <v>9</v>
      </c>
      <c r="E193" s="8">
        <f t="shared" si="9"/>
        <v>78860</v>
      </c>
      <c r="F193" s="8">
        <f t="shared" si="9"/>
        <v>140000</v>
      </c>
      <c r="G193" s="8">
        <f t="shared" si="9"/>
        <v>104000</v>
      </c>
      <c r="H193" s="7"/>
    </row>
    <row r="194" spans="1:8" ht="38.25" customHeight="1" x14ac:dyDescent="0.2">
      <c r="A194" s="3" t="s">
        <v>0</v>
      </c>
      <c r="B194" s="23"/>
      <c r="C194" s="25"/>
      <c r="D194" s="17" t="s">
        <v>93</v>
      </c>
      <c r="E194" s="8">
        <f t="shared" si="9"/>
        <v>0</v>
      </c>
      <c r="F194" s="8">
        <f t="shared" si="9"/>
        <v>0</v>
      </c>
      <c r="G194" s="8">
        <f t="shared" si="9"/>
        <v>0</v>
      </c>
      <c r="H194" s="7"/>
    </row>
    <row r="195" spans="1:8" x14ac:dyDescent="0.2">
      <c r="A195" s="5" t="s">
        <v>0</v>
      </c>
      <c r="B195" s="24"/>
      <c r="C195" s="26"/>
      <c r="D195" s="15" t="s">
        <v>10</v>
      </c>
      <c r="E195" s="16">
        <f>SUM(E191:E194)</f>
        <v>78860</v>
      </c>
      <c r="F195" s="16">
        <f>SUM(F191:F194)</f>
        <v>140000</v>
      </c>
      <c r="G195" s="16">
        <f>SUM(G191:G194)</f>
        <v>104000</v>
      </c>
      <c r="H195" s="15"/>
    </row>
    <row r="196" spans="1:8" ht="38.25" x14ac:dyDescent="0.2">
      <c r="A196" s="21" t="s">
        <v>73</v>
      </c>
      <c r="B196" s="22" t="s">
        <v>76</v>
      </c>
      <c r="C196" s="25" t="s">
        <v>90</v>
      </c>
      <c r="D196" s="7" t="s">
        <v>7</v>
      </c>
      <c r="E196" s="8">
        <v>0</v>
      </c>
      <c r="F196" s="8">
        <v>0</v>
      </c>
      <c r="G196" s="8">
        <v>0</v>
      </c>
      <c r="H196" s="7"/>
    </row>
    <row r="197" spans="1:8" ht="38.25" x14ac:dyDescent="0.2">
      <c r="A197" s="3" t="s">
        <v>0</v>
      </c>
      <c r="B197" s="23"/>
      <c r="C197" s="25"/>
      <c r="D197" s="7" t="s">
        <v>8</v>
      </c>
      <c r="E197" s="8">
        <v>0</v>
      </c>
      <c r="F197" s="8">
        <v>0</v>
      </c>
      <c r="G197" s="8">
        <v>0</v>
      </c>
      <c r="H197" s="7"/>
    </row>
    <row r="198" spans="1:8" ht="25.5" x14ac:dyDescent="0.2">
      <c r="A198" s="3" t="s">
        <v>0</v>
      </c>
      <c r="B198" s="23"/>
      <c r="C198" s="25"/>
      <c r="D198" s="7" t="s">
        <v>9</v>
      </c>
      <c r="E198" s="8">
        <f>140000-10000-51140</f>
        <v>78860</v>
      </c>
      <c r="F198" s="8">
        <v>140000</v>
      </c>
      <c r="G198" s="8">
        <v>104000</v>
      </c>
      <c r="H198" s="7"/>
    </row>
    <row r="199" spans="1:8" ht="51" x14ac:dyDescent="0.2">
      <c r="A199" s="3" t="s">
        <v>0</v>
      </c>
      <c r="B199" s="23"/>
      <c r="C199" s="25"/>
      <c r="D199" s="17" t="s">
        <v>93</v>
      </c>
      <c r="E199" s="8">
        <v>0</v>
      </c>
      <c r="F199" s="8">
        <v>0</v>
      </c>
      <c r="G199" s="8">
        <v>0</v>
      </c>
      <c r="H199" s="7"/>
    </row>
    <row r="200" spans="1:8" x14ac:dyDescent="0.2">
      <c r="A200" s="5" t="s">
        <v>0</v>
      </c>
      <c r="B200" s="24"/>
      <c r="C200" s="26"/>
      <c r="D200" s="9" t="s">
        <v>10</v>
      </c>
      <c r="E200" s="10">
        <f>SUM(E196:E199)</f>
        <v>78860</v>
      </c>
      <c r="F200" s="10">
        <f>SUM(F196:F199)</f>
        <v>140000</v>
      </c>
      <c r="G200" s="10">
        <f>SUM(G196:G199)</f>
        <v>104000</v>
      </c>
      <c r="H200" s="9"/>
    </row>
    <row r="201" spans="1:8" ht="39.75" customHeight="1" x14ac:dyDescent="0.2">
      <c r="A201" s="21" t="s">
        <v>110</v>
      </c>
      <c r="B201" s="22" t="s">
        <v>111</v>
      </c>
      <c r="C201" s="25"/>
      <c r="D201" s="7" t="s">
        <v>7</v>
      </c>
      <c r="E201" s="8">
        <v>0</v>
      </c>
      <c r="F201" s="8">
        <f>F206</f>
        <v>0</v>
      </c>
      <c r="G201" s="8">
        <f>G206</f>
        <v>2000000</v>
      </c>
      <c r="H201" s="7"/>
    </row>
    <row r="202" spans="1:8" ht="24" customHeight="1" x14ac:dyDescent="0.2">
      <c r="A202" s="3" t="s">
        <v>0</v>
      </c>
      <c r="B202" s="23"/>
      <c r="C202" s="25"/>
      <c r="D202" s="7" t="s">
        <v>8</v>
      </c>
      <c r="E202" s="8">
        <v>0</v>
      </c>
      <c r="F202" s="8">
        <v>0</v>
      </c>
      <c r="G202" s="8">
        <v>0</v>
      </c>
      <c r="H202" s="7"/>
    </row>
    <row r="203" spans="1:8" ht="25.5" x14ac:dyDescent="0.2">
      <c r="A203" s="3" t="s">
        <v>0</v>
      </c>
      <c r="B203" s="23"/>
      <c r="C203" s="25"/>
      <c r="D203" s="7" t="s">
        <v>9</v>
      </c>
      <c r="E203" s="8"/>
      <c r="F203" s="8">
        <f>F208</f>
        <v>0</v>
      </c>
      <c r="G203" s="8">
        <f>G208</f>
        <v>20202</v>
      </c>
      <c r="H203" s="7"/>
    </row>
    <row r="204" spans="1:8" ht="37.5" customHeight="1" x14ac:dyDescent="0.2">
      <c r="A204" s="3" t="s">
        <v>0</v>
      </c>
      <c r="B204" s="23"/>
      <c r="C204" s="25"/>
      <c r="D204" s="17" t="s">
        <v>93</v>
      </c>
      <c r="E204" s="8">
        <v>0</v>
      </c>
      <c r="F204" s="8">
        <v>0</v>
      </c>
      <c r="G204" s="8">
        <v>0</v>
      </c>
      <c r="H204" s="7"/>
    </row>
    <row r="205" spans="1:8" x14ac:dyDescent="0.2">
      <c r="A205" s="5" t="s">
        <v>0</v>
      </c>
      <c r="B205" s="24"/>
      <c r="C205" s="26"/>
      <c r="D205" s="9" t="s">
        <v>10</v>
      </c>
      <c r="E205" s="10">
        <f>SUM(E201:E204)</f>
        <v>0</v>
      </c>
      <c r="F205" s="10">
        <f>SUM(F201:F204)</f>
        <v>0</v>
      </c>
      <c r="G205" s="10">
        <f>SUM(G201:G204)</f>
        <v>2020202</v>
      </c>
      <c r="H205" s="9"/>
    </row>
    <row r="206" spans="1:8" ht="38.25" x14ac:dyDescent="0.2">
      <c r="A206" s="21" t="s">
        <v>107</v>
      </c>
      <c r="B206" s="22" t="s">
        <v>109</v>
      </c>
      <c r="C206" s="25" t="s">
        <v>108</v>
      </c>
      <c r="D206" s="7" t="s">
        <v>7</v>
      </c>
      <c r="E206" s="8">
        <v>0</v>
      </c>
      <c r="F206" s="8">
        <f>5000000-5000000</f>
        <v>0</v>
      </c>
      <c r="G206" s="8">
        <f>3000000-1000000</f>
        <v>2000000</v>
      </c>
      <c r="H206" s="7"/>
    </row>
    <row r="207" spans="1:8" ht="38.25" x14ac:dyDescent="0.2">
      <c r="A207" s="3" t="s">
        <v>0</v>
      </c>
      <c r="B207" s="23"/>
      <c r="C207" s="25"/>
      <c r="D207" s="7" t="s">
        <v>8</v>
      </c>
      <c r="E207" s="8">
        <v>0</v>
      </c>
      <c r="F207" s="8">
        <v>0</v>
      </c>
      <c r="G207" s="8">
        <v>0</v>
      </c>
      <c r="H207" s="7"/>
    </row>
    <row r="208" spans="1:8" ht="25.5" x14ac:dyDescent="0.2">
      <c r="A208" s="3" t="s">
        <v>0</v>
      </c>
      <c r="B208" s="23"/>
      <c r="C208" s="25"/>
      <c r="D208" s="7" t="s">
        <v>9</v>
      </c>
      <c r="E208" s="8"/>
      <c r="F208" s="8">
        <f>50505-50505</f>
        <v>0</v>
      </c>
      <c r="G208" s="8">
        <f>30303-10101</f>
        <v>20202</v>
      </c>
      <c r="H208" s="7"/>
    </row>
    <row r="209" spans="1:8" ht="36.75" customHeight="1" x14ac:dyDescent="0.2">
      <c r="A209" s="3" t="s">
        <v>0</v>
      </c>
      <c r="B209" s="23"/>
      <c r="C209" s="25"/>
      <c r="D209" s="17" t="s">
        <v>93</v>
      </c>
      <c r="E209" s="8">
        <v>0</v>
      </c>
      <c r="F209" s="8">
        <v>0</v>
      </c>
      <c r="G209" s="8">
        <v>0</v>
      </c>
      <c r="H209" s="7"/>
    </row>
    <row r="210" spans="1:8" ht="21.75" customHeight="1" x14ac:dyDescent="0.2">
      <c r="A210" s="5" t="s">
        <v>0</v>
      </c>
      <c r="B210" s="24"/>
      <c r="C210" s="26"/>
      <c r="D210" s="9" t="s">
        <v>10</v>
      </c>
      <c r="E210" s="10">
        <f>SUM(E206:E209)</f>
        <v>0</v>
      </c>
      <c r="F210" s="10">
        <f>SUM(F206:F209)</f>
        <v>0</v>
      </c>
      <c r="G210" s="10">
        <f>SUM(G206:G209)</f>
        <v>2020202</v>
      </c>
      <c r="H210" s="9"/>
    </row>
  </sheetData>
  <mergeCells count="106">
    <mergeCell ref="B6:B7"/>
    <mergeCell ref="C6:C10"/>
    <mergeCell ref="C11:C15"/>
    <mergeCell ref="C16:C20"/>
    <mergeCell ref="C21:C25"/>
    <mergeCell ref="A26:A30"/>
    <mergeCell ref="B26:B30"/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B71:B75"/>
    <mergeCell ref="C71:C75"/>
    <mergeCell ref="B76:B80"/>
    <mergeCell ref="C76:C80"/>
    <mergeCell ref="B81:B85"/>
    <mergeCell ref="C81:C85"/>
    <mergeCell ref="B56:B60"/>
    <mergeCell ref="C56:C60"/>
    <mergeCell ref="B61:B65"/>
    <mergeCell ref="C61:C65"/>
    <mergeCell ref="B66:B70"/>
    <mergeCell ref="C66:C70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A116:A120"/>
    <mergeCell ref="B116:B120"/>
    <mergeCell ref="C116:C120"/>
    <mergeCell ref="A121:A125"/>
    <mergeCell ref="B121:B125"/>
    <mergeCell ref="C121:C125"/>
    <mergeCell ref="A106:A110"/>
    <mergeCell ref="B106:B110"/>
    <mergeCell ref="C106:C110"/>
    <mergeCell ref="A111:A115"/>
    <mergeCell ref="B111:B115"/>
    <mergeCell ref="C111:C115"/>
    <mergeCell ref="A141:A145"/>
    <mergeCell ref="B141:B145"/>
    <mergeCell ref="C141:C145"/>
    <mergeCell ref="A146:A150"/>
    <mergeCell ref="B146:B150"/>
    <mergeCell ref="C146:C150"/>
    <mergeCell ref="B126:B130"/>
    <mergeCell ref="C126:C130"/>
    <mergeCell ref="B131:B135"/>
    <mergeCell ref="C131:C135"/>
    <mergeCell ref="A136:A140"/>
    <mergeCell ref="B136:B140"/>
    <mergeCell ref="C136:C140"/>
    <mergeCell ref="B166:B170"/>
    <mergeCell ref="C166:C170"/>
    <mergeCell ref="A171:A175"/>
    <mergeCell ref="B171:B175"/>
    <mergeCell ref="C171:C175"/>
    <mergeCell ref="A176:A180"/>
    <mergeCell ref="B176:B180"/>
    <mergeCell ref="C176:C180"/>
    <mergeCell ref="B151:B155"/>
    <mergeCell ref="C151:C155"/>
    <mergeCell ref="B156:B160"/>
    <mergeCell ref="C156:C160"/>
    <mergeCell ref="B161:B165"/>
    <mergeCell ref="C161:C165"/>
    <mergeCell ref="B206:B210"/>
    <mergeCell ref="C206:C210"/>
    <mergeCell ref="B191:B195"/>
    <mergeCell ref="C191:C195"/>
    <mergeCell ref="B196:B200"/>
    <mergeCell ref="C196:C200"/>
    <mergeCell ref="B201:B205"/>
    <mergeCell ref="C201:C205"/>
    <mergeCell ref="A181:A185"/>
    <mergeCell ref="B181:B185"/>
    <mergeCell ref="C181:C185"/>
    <mergeCell ref="A186:A190"/>
    <mergeCell ref="B186:B190"/>
    <mergeCell ref="C186:C190"/>
  </mergeCells>
  <pageMargins left="0.15748031496062992" right="0.15748031496062992" top="0.28000000000000003" bottom="0.19" header="0.31496062992125984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30.12.2019 (1)</vt:lpstr>
      <vt:lpstr>'30.12.2019 (1)'!Заголовки_для_печати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2020-04-10T06:47:06Z</dcterms:modified>
</cp:coreProperties>
</file>