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зм.20.12.22 " sheetId="9" r:id="rId1"/>
  </sheets>
  <definedNames>
    <definedName name="_xlnm.Print_Titles" localSheetId="0">'изм.20.12.22 '!$4:$5</definedName>
  </definedNames>
  <calcPr calcId="162913"/>
</workbook>
</file>

<file path=xl/calcChain.xml><?xml version="1.0" encoding="utf-8"?>
<calcChain xmlns="http://schemas.openxmlformats.org/spreadsheetml/2006/main">
  <c r="E178" i="9" l="1"/>
  <c r="E241" i="9"/>
  <c r="E245" i="9" s="1"/>
  <c r="E193" i="9"/>
  <c r="E195" i="9" s="1"/>
  <c r="E158" i="9"/>
  <c r="E153" i="9"/>
  <c r="E138" i="9"/>
  <c r="E126" i="9"/>
  <c r="E113" i="9"/>
  <c r="E108" i="9"/>
  <c r="E103" i="9"/>
  <c r="E73" i="9"/>
  <c r="E75" i="9" s="1"/>
  <c r="E63" i="9"/>
  <c r="E53" i="9"/>
  <c r="E43" i="9"/>
  <c r="E38" i="9"/>
  <c r="E33" i="9"/>
  <c r="E18" i="9"/>
  <c r="G245" i="9"/>
  <c r="F245" i="9"/>
  <c r="G239" i="9"/>
  <c r="F239" i="9"/>
  <c r="E239" i="9"/>
  <c r="G238" i="9"/>
  <c r="F238" i="9"/>
  <c r="E238" i="9"/>
  <c r="G237" i="9"/>
  <c r="F237" i="9"/>
  <c r="E237" i="9"/>
  <c r="G236" i="9"/>
  <c r="F236" i="9"/>
  <c r="G235" i="9"/>
  <c r="F235" i="9"/>
  <c r="E235" i="9"/>
  <c r="G229" i="9"/>
  <c r="F229" i="9"/>
  <c r="E229" i="9"/>
  <c r="G228" i="9"/>
  <c r="F228" i="9"/>
  <c r="E228" i="9"/>
  <c r="G227" i="9"/>
  <c r="F227" i="9"/>
  <c r="E227" i="9"/>
  <c r="G226" i="9"/>
  <c r="G230" i="9" s="1"/>
  <c r="F226" i="9"/>
  <c r="E226" i="9"/>
  <c r="G225" i="9"/>
  <c r="F225" i="9"/>
  <c r="E225" i="9"/>
  <c r="G219" i="9"/>
  <c r="F219" i="9"/>
  <c r="E219" i="9"/>
  <c r="G218" i="9"/>
  <c r="F218" i="9"/>
  <c r="E218" i="9"/>
  <c r="G217" i="9"/>
  <c r="F217" i="9"/>
  <c r="E217" i="9"/>
  <c r="G216" i="9"/>
  <c r="F216" i="9"/>
  <c r="F220" i="9" s="1"/>
  <c r="E216" i="9"/>
  <c r="G215" i="9"/>
  <c r="F215" i="9"/>
  <c r="E213" i="9"/>
  <c r="E208" i="9" s="1"/>
  <c r="E211" i="9"/>
  <c r="G209" i="9"/>
  <c r="F209" i="9"/>
  <c r="E209" i="9"/>
  <c r="G208" i="9"/>
  <c r="F208" i="9"/>
  <c r="G207" i="9"/>
  <c r="F207" i="9"/>
  <c r="E207" i="9"/>
  <c r="G206" i="9"/>
  <c r="F206" i="9"/>
  <c r="F210" i="9" s="1"/>
  <c r="G205" i="9"/>
  <c r="F205" i="9"/>
  <c r="E205" i="9"/>
  <c r="G199" i="9"/>
  <c r="F199" i="9"/>
  <c r="E199" i="9"/>
  <c r="G198" i="9"/>
  <c r="F198" i="9"/>
  <c r="E198" i="9"/>
  <c r="G197" i="9"/>
  <c r="F197" i="9"/>
  <c r="E197" i="9"/>
  <c r="G196" i="9"/>
  <c r="F196" i="9"/>
  <c r="E196" i="9"/>
  <c r="G195" i="9"/>
  <c r="F195" i="9"/>
  <c r="G190" i="9"/>
  <c r="F190" i="9"/>
  <c r="E190" i="9"/>
  <c r="G185" i="9"/>
  <c r="F185" i="9"/>
  <c r="E185" i="9"/>
  <c r="G179" i="9"/>
  <c r="G174" i="9" s="1"/>
  <c r="F179" i="9"/>
  <c r="F174" i="9" s="1"/>
  <c r="E179" i="9"/>
  <c r="G178" i="9"/>
  <c r="G173" i="9" s="1"/>
  <c r="F178" i="9"/>
  <c r="F180" i="9" s="1"/>
  <c r="E174" i="9"/>
  <c r="F173" i="9"/>
  <c r="G172" i="9"/>
  <c r="F172" i="9"/>
  <c r="E172" i="9"/>
  <c r="G171" i="9"/>
  <c r="F171" i="9"/>
  <c r="E171" i="9"/>
  <c r="G170" i="9"/>
  <c r="F170" i="9"/>
  <c r="E170" i="9"/>
  <c r="G165" i="9"/>
  <c r="F165" i="9"/>
  <c r="E163" i="9"/>
  <c r="E148" i="9" s="1"/>
  <c r="E161" i="9"/>
  <c r="G160" i="9"/>
  <c r="F160" i="9"/>
  <c r="E159" i="9"/>
  <c r="E149" i="9" s="1"/>
  <c r="E9" i="9" s="1"/>
  <c r="G155" i="9"/>
  <c r="F155" i="9"/>
  <c r="E155" i="9"/>
  <c r="G149" i="9"/>
  <c r="F149" i="9"/>
  <c r="G148" i="9"/>
  <c r="F148" i="9"/>
  <c r="G147" i="9"/>
  <c r="F147" i="9"/>
  <c r="E147" i="9"/>
  <c r="G146" i="9"/>
  <c r="F146" i="9"/>
  <c r="E146" i="9"/>
  <c r="G145" i="9"/>
  <c r="F145" i="9"/>
  <c r="E145" i="9"/>
  <c r="G140" i="9"/>
  <c r="F140" i="9"/>
  <c r="E140" i="9"/>
  <c r="G135" i="9"/>
  <c r="F135" i="9"/>
  <c r="E131" i="9"/>
  <c r="E135" i="9" s="1"/>
  <c r="G130" i="9"/>
  <c r="F130" i="9"/>
  <c r="E130" i="9"/>
  <c r="G124" i="9"/>
  <c r="F124" i="9"/>
  <c r="E124" i="9"/>
  <c r="G123" i="9"/>
  <c r="F123" i="9"/>
  <c r="E123" i="9"/>
  <c r="G122" i="9"/>
  <c r="F122" i="9"/>
  <c r="E122" i="9"/>
  <c r="G121" i="9"/>
  <c r="F121" i="9"/>
  <c r="E121" i="9"/>
  <c r="G120" i="9"/>
  <c r="F120" i="9"/>
  <c r="E118" i="9"/>
  <c r="E120" i="9" s="1"/>
  <c r="G115" i="9"/>
  <c r="F115" i="9"/>
  <c r="E111" i="9"/>
  <c r="G108" i="9"/>
  <c r="F108" i="9"/>
  <c r="G106" i="9"/>
  <c r="F106" i="9"/>
  <c r="F110" i="9" s="1"/>
  <c r="E106" i="9"/>
  <c r="G105" i="9"/>
  <c r="F105" i="9"/>
  <c r="E101" i="9"/>
  <c r="E105" i="9" s="1"/>
  <c r="G100" i="9"/>
  <c r="F100" i="9"/>
  <c r="E100" i="9"/>
  <c r="G95" i="9"/>
  <c r="F95" i="9"/>
  <c r="E95" i="9"/>
  <c r="G90" i="9"/>
  <c r="F90" i="9"/>
  <c r="E86" i="9"/>
  <c r="E90" i="9" s="1"/>
  <c r="G85" i="9"/>
  <c r="F85" i="9"/>
  <c r="E85" i="9"/>
  <c r="G79" i="9"/>
  <c r="F79" i="9"/>
  <c r="E79" i="9"/>
  <c r="G78" i="9"/>
  <c r="F78" i="9"/>
  <c r="G77" i="9"/>
  <c r="F77" i="9"/>
  <c r="E77" i="9"/>
  <c r="G76" i="9"/>
  <c r="F76" i="9"/>
  <c r="G75" i="9"/>
  <c r="F75" i="9"/>
  <c r="G69" i="9"/>
  <c r="F69" i="9"/>
  <c r="E69" i="9"/>
  <c r="G68" i="9"/>
  <c r="F68" i="9"/>
  <c r="E68" i="9"/>
  <c r="G67" i="9"/>
  <c r="F67" i="9"/>
  <c r="E67" i="9"/>
  <c r="G66" i="9"/>
  <c r="G70" i="9" s="1"/>
  <c r="F66" i="9"/>
  <c r="E66" i="9"/>
  <c r="G63" i="9"/>
  <c r="G65" i="9" s="1"/>
  <c r="F63" i="9"/>
  <c r="F65" i="9" s="1"/>
  <c r="E58" i="9"/>
  <c r="G59" i="9"/>
  <c r="F59" i="9"/>
  <c r="E59" i="9"/>
  <c r="G57" i="9"/>
  <c r="F57" i="9"/>
  <c r="E57" i="9"/>
  <c r="G56" i="9"/>
  <c r="F56" i="9"/>
  <c r="E56" i="9"/>
  <c r="E60" i="9" s="1"/>
  <c r="G55" i="9"/>
  <c r="F55" i="9"/>
  <c r="E55" i="9"/>
  <c r="G49" i="9"/>
  <c r="F49" i="9"/>
  <c r="E49" i="9"/>
  <c r="G48" i="9"/>
  <c r="F48" i="9"/>
  <c r="E48" i="9"/>
  <c r="G47" i="9"/>
  <c r="F47" i="9"/>
  <c r="E47" i="9"/>
  <c r="G46" i="9"/>
  <c r="F46" i="9"/>
  <c r="E46" i="9"/>
  <c r="E50" i="9" s="1"/>
  <c r="G45" i="9"/>
  <c r="F45" i="9"/>
  <c r="E45" i="9"/>
  <c r="G40" i="9"/>
  <c r="F40" i="9"/>
  <c r="E39" i="9"/>
  <c r="G35" i="9"/>
  <c r="F35" i="9"/>
  <c r="E35" i="9"/>
  <c r="G30" i="9"/>
  <c r="F30" i="9"/>
  <c r="E30" i="9"/>
  <c r="E22" i="9"/>
  <c r="G21" i="9"/>
  <c r="G25" i="9" s="1"/>
  <c r="F21" i="9"/>
  <c r="F11" i="9" s="1"/>
  <c r="E21" i="9"/>
  <c r="E25" i="9" s="1"/>
  <c r="G20" i="9"/>
  <c r="F20" i="9"/>
  <c r="G14" i="9"/>
  <c r="F14" i="9"/>
  <c r="E14" i="9"/>
  <c r="G13" i="9"/>
  <c r="F13" i="9"/>
  <c r="G12" i="9"/>
  <c r="F12" i="9"/>
  <c r="E12" i="9"/>
  <c r="G11" i="9"/>
  <c r="E11" i="9"/>
  <c r="E150" i="9" l="1"/>
  <c r="E7" i="9"/>
  <c r="F70" i="9"/>
  <c r="G80" i="9"/>
  <c r="G9" i="9"/>
  <c r="E160" i="9"/>
  <c r="E165" i="9"/>
  <c r="G200" i="9"/>
  <c r="E215" i="9"/>
  <c r="E220" i="9"/>
  <c r="F230" i="9"/>
  <c r="E115" i="9"/>
  <c r="F9" i="9"/>
  <c r="G6" i="9"/>
  <c r="G10" i="9" s="1"/>
  <c r="G15" i="9"/>
  <c r="F50" i="9"/>
  <c r="G60" i="9"/>
  <c r="F58" i="9"/>
  <c r="F8" i="9" s="1"/>
  <c r="E76" i="9"/>
  <c r="F125" i="9"/>
  <c r="G7" i="9"/>
  <c r="F150" i="9"/>
  <c r="E200" i="9"/>
  <c r="G210" i="9"/>
  <c r="G220" i="9"/>
  <c r="F240" i="9"/>
  <c r="G175" i="9"/>
  <c r="G8" i="9"/>
  <c r="E40" i="9"/>
  <c r="G50" i="9"/>
  <c r="G58" i="9"/>
  <c r="E70" i="9"/>
  <c r="F7" i="9"/>
  <c r="F80" i="9"/>
  <c r="G110" i="9"/>
  <c r="G125" i="9"/>
  <c r="G150" i="9"/>
  <c r="F175" i="9"/>
  <c r="F200" i="9"/>
  <c r="E230" i="9"/>
  <c r="G240" i="9"/>
  <c r="E180" i="9"/>
  <c r="E173" i="9"/>
  <c r="E236" i="9"/>
  <c r="E240" i="9" s="1"/>
  <c r="E175" i="9"/>
  <c r="E80" i="9"/>
  <c r="E78" i="9"/>
  <c r="E13" i="9"/>
  <c r="E8" i="9" s="1"/>
  <c r="F15" i="9"/>
  <c r="F6" i="9"/>
  <c r="F25" i="9"/>
  <c r="E125" i="9"/>
  <c r="E65" i="9"/>
  <c r="E110" i="9"/>
  <c r="G180" i="9"/>
  <c r="E20" i="9"/>
  <c r="E206" i="9"/>
  <c r="E210" i="9" s="1"/>
  <c r="F60" i="9" l="1"/>
  <c r="E15" i="9"/>
  <c r="F10" i="9"/>
  <c r="E6" i="9"/>
  <c r="E10" i="9" l="1"/>
</calcChain>
</file>

<file path=xl/sharedStrings.xml><?xml version="1.0" encoding="utf-8"?>
<sst xmlns="http://schemas.openxmlformats.org/spreadsheetml/2006/main" count="499" uniqueCount="127">
  <si>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</si>
  <si>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</si>
  <si>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</si>
  <si>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</si>
  <si>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</si>
  <si>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</si>
  <si>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</si>
  <si>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</si>
  <si>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</si>
  <si>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</si>
  <si>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</si>
  <si>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</si>
  <si>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</si>
  <si>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</si>
  <si>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</si>
  <si>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 xml:space="preserve">Администрация Дубровского района </t>
  </si>
  <si>
    <t>Эффективное исполнение полномочий исполнительных органов власти</t>
  </si>
  <si>
    <t>создание условий для эффективной деятельности Главы администрации района и аппарата администрации</t>
  </si>
  <si>
    <t>обеспечение реализации отдельных государственных полномочий</t>
  </si>
  <si>
    <t>1.3.</t>
  </si>
  <si>
    <t>проведение общественно-значимых мероприятий</t>
  </si>
  <si>
    <t>1.4.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</si>
  <si>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распоряжения</t>
  </si>
  <si>
    <t>1.5.</t>
  </si>
  <si>
    <t>1.6.</t>
  </si>
  <si>
    <t>Рациональное использование топливно-энергетических ресурсов и внедрение технологий энергосбережения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</si>
  <si>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</si>
  <si>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3.</t>
  </si>
  <si>
    <t>3.1.</t>
  </si>
  <si>
    <t>Обеспечение правопорядка и профилактика правонарушений</t>
  </si>
  <si>
    <t>укрепление общественного порядка и общественной безопасности</t>
  </si>
  <si>
    <t>4.</t>
  </si>
  <si>
    <t>4.1.</t>
  </si>
  <si>
    <t>Защита населения и территории от чрезвычайных ситуаций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</si>
  <si>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</si>
  <si>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5.</t>
  </si>
  <si>
    <t>5.1.</t>
  </si>
  <si>
    <t>Реализация полномочий в сфере развития сельского хозяйства и сельских территорий, снижение негативного воздействия отходов производства и потребления на окружающую среду на территории Дубровского района</t>
  </si>
  <si>
    <t>5.2.</t>
  </si>
  <si>
    <t>комплексные мероприятия по обеспечению эпизоотического благополучия</t>
  </si>
  <si>
    <t>5.3.</t>
  </si>
  <si>
    <t>осуществление в пределах, установленным водным законодательством Российской Федерации, полномочий в области водного хозяйства</t>
  </si>
  <si>
    <t>5.4.</t>
  </si>
  <si>
    <t>улучшение условий и охраны труда</t>
  </si>
  <si>
    <t>5.5.</t>
  </si>
  <si>
    <t>обеспечение реализации полномочий в области дорожной деятельности в соответствии с законодательством Российской Федерации</t>
  </si>
  <si>
    <t>5.6.</t>
  </si>
  <si>
    <t>содействие реформированию жилищно-коммунального хозяйства, создание благоприятных условий проживания граждан</t>
  </si>
  <si>
    <t>5.7.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</si>
  <si>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</si>
  <si>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6.</t>
  </si>
  <si>
    <t>6.1.</t>
  </si>
  <si>
    <t>6.2.</t>
  </si>
  <si>
    <t>6.3.</t>
  </si>
  <si>
    <t>6.4.</t>
  </si>
  <si>
    <t>Реализация единой государственной социальной политики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</si>
  <si>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</si>
  <si>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реализация мероприятий, направленных на повышение социального статуса семьи и укрепление семейных ценностей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</si>
  <si>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</si>
  <si>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7.</t>
  </si>
  <si>
    <t>7.1.</t>
  </si>
  <si>
    <t>Отдельные мероприятия по развитию спорта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</si>
  <si>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</si>
  <si>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8.</t>
  </si>
  <si>
    <t>8.1.</t>
  </si>
  <si>
    <t>8.2.</t>
  </si>
  <si>
    <t>9.</t>
  </si>
  <si>
    <t>Обеспечение высокого качества образования в соответствии с меняющимися запросами населения и перспективными задачами развития российского общества и экономики</t>
  </si>
  <si>
    <t>9.1.</t>
  </si>
  <si>
    <t>Повышение эффективности реализации молодежной политики в интересах инновационного социально ориентированного развития муниципального образовании</t>
  </si>
  <si>
    <t>Создание условий успешной социализации и эффективной самореализации молодежи</t>
  </si>
  <si>
    <t>8.3.</t>
  </si>
  <si>
    <t>Глава администрации района, начальники отделов администрации</t>
  </si>
  <si>
    <t>Глава администрации района, начальник отдела экономики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</si>
  <si>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</t>
  </si>
  <si>
    <t>Глава администрации района, начальник ЕДДС</t>
  </si>
  <si>
    <t>Глава администрации района, директор многофунционального центра</t>
  </si>
  <si>
    <t>Глава администрации района, инспектор (по экологии)</t>
  </si>
  <si>
    <t>Глава администрации района, инспектор (по охране труда)</t>
  </si>
  <si>
    <t>Глава администрации района, главный бухгалтер</t>
  </si>
  <si>
    <t>Глава администрации района, начальник отдела архитектуры и градостроительства</t>
  </si>
  <si>
    <t>Глава администрации района, Заместитель Главы администрации  района по строительству и экономическому развитию</t>
  </si>
  <si>
    <t>Глава администрации района, инспектор (по молодежи)</t>
  </si>
  <si>
    <t>Глава администрации района, главный специалист (по физической культуре и спорту)</t>
  </si>
  <si>
    <r>
      <t>Повышение доступности и качества предоставления  дополнительного образования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детей</t>
    </r>
  </si>
  <si>
    <t>средства от иной приносящей доход деятельности</t>
  </si>
  <si>
    <t>осуществление  муниципальной поддержки молодых семей в улучшении жилищных условий</t>
  </si>
  <si>
    <t>2022 год</t>
  </si>
  <si>
    <t>Региональный проект "Чистая вода"</t>
  </si>
  <si>
    <t>Национальный проект "Экология"</t>
  </si>
  <si>
    <t>Национальный проект "Демография"</t>
  </si>
  <si>
    <t>Региональный проект "Спорт - норма жизни"</t>
  </si>
  <si>
    <t>P.</t>
  </si>
  <si>
    <t>P5.</t>
  </si>
  <si>
    <t>Глава администрации района</t>
  </si>
  <si>
    <t xml:space="preserve">  Исполнение полномочий Дубровского муниципального района в области сельского хозяйства</t>
  </si>
  <si>
    <t xml:space="preserve"> Создание условий для функционирования многофункциональных центров предоставления государственных и муниципальных услуг, соответствующих установленным требованиям</t>
  </si>
  <si>
    <t xml:space="preserve">Реализация отдельных мероприятий  Дубровского муниципального района Брянской области </t>
  </si>
  <si>
    <t>Реализация мер государственной поддержки работников дополнительного образования</t>
  </si>
  <si>
    <t>Реализация государственной политики в сфере дополнительного образования на территории Дубровского муниципального района</t>
  </si>
  <si>
    <t>2023 год</t>
  </si>
  <si>
    <t>7.2.</t>
  </si>
  <si>
    <t>создание условий для организации и проведения спортивных мероприятий, участие в обеспечении подготовки спортивного резерва</t>
  </si>
  <si>
    <t>Глава администрации района, директора школ искусств</t>
  </si>
  <si>
    <t>Глава администрации района, директор СШ</t>
  </si>
  <si>
    <t>Приложение 2
к муниципальной программе  «Реализация отдельных полномочий Дубровского муниципального района Брянской области  ( 2022 - 2024 годы)»</t>
  </si>
  <si>
    <t>План реализации муниципальной программы  «Реализация отдельных полномочий Дубровского муниципального района Брянской области  (2022 - 2024 годы)»</t>
  </si>
  <si>
    <t xml:space="preserve"> муниципальная программа  «Реализация отдельных полномочий Дубровского муниципального района Брянской области  (2022 - 2024 годы)»</t>
  </si>
  <si>
    <t>5.8.</t>
  </si>
  <si>
    <t>Установление и описание местоположения границ территориальных зон</t>
  </si>
  <si>
    <t>7.4.</t>
  </si>
  <si>
    <t>Обеспечение жильем тренеров, тренеров-преподавателей государственных и муниципальных учреждений физической культуры и спорта</t>
  </si>
  <si>
    <t>F.</t>
  </si>
  <si>
    <t>F5.</t>
  </si>
  <si>
    <t>Глава администрации района, председатель Комитета  имущественных отношений</t>
  </si>
  <si>
    <t>Глава администрации района, Заместитель Главы администрации  района по городскому  и жкх</t>
  </si>
  <si>
    <t>Глава администрации района, директор</t>
  </si>
  <si>
    <t>Региональный проект "Спорт - норма жизни (Брянская область)"</t>
  </si>
  <si>
    <t>2024 год</t>
  </si>
  <si>
    <t>7.3.</t>
  </si>
  <si>
    <t>8.5.</t>
  </si>
  <si>
    <t>Отдельные мероприятия по развитию образования</t>
  </si>
  <si>
    <t>Подготовка проектов межевания земельных участков и проведение кадастровых работ</t>
  </si>
  <si>
    <t>ZA.</t>
  </si>
  <si>
    <t>Z.</t>
  </si>
  <si>
    <t>Обеспечение государственного кадастрового учета, государственной регистрации прав и картографии</t>
  </si>
  <si>
    <t>Приложение 1 к Постановлению № 673 от 20.12.2022г 
"О внесении изменений и дополнений в муниципальную программу «Реализация отдельных полномочий Дубровского муниципального района Брянской области                                                                    ( 2022 - 2024 годы)»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</si>
</sst>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164" fontId="0" fillId="0" borderId="0">
      <alignment vertical="top" wrapText="1"/>
    </xf>
  </cellStyleXfs>
  <cellXfs count="6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/>
    </xf>
    <xf numFmtId="4" fontId="0" fillId="5" borderId="4" xfId="0" applyNumberFormat="1" applyFont="1" applyFill="1" applyBorder="1" applyAlignment="1">
      <alignment vertical="top" wrapText="1"/>
    </xf>
    <xf numFmtId="4" fontId="2" fillId="5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vertical="top" wrapText="1"/>
    </xf>
    <xf numFmtId="164" fontId="0" fillId="6" borderId="2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6"/>
  <sheetViews>
    <sheetView tabSelected="1" workbookViewId="0">
      <pane xSplit="1" ySplit="5" topLeftCell="B167" activePane="bottomRight" state="frozen"/>
      <selection pane="topRight" activeCell="B1" sqref="B1"/>
      <selection pane="bottomLeft" activeCell="A6" sqref="A6"/>
      <selection pane="bottomRight" activeCell="A236" sqref="A236:XFD246"/>
    </sheetView>
  </sheetViews>
  <sheetFormatPr defaultRowHeight="12.75" x14ac:dyDescent="0.2"/>
  <cols>
    <col min="1" max="1" width="7.1640625" style="23" customWidth="1"/>
    <col min="2" max="2" width="35.83203125" style="23" customWidth="1"/>
    <col min="3" max="3" width="30.6640625" style="23" customWidth="1"/>
    <col min="4" max="4" width="18.33203125" style="23" customWidth="1"/>
    <col min="5" max="5" width="17.1640625" style="23" customWidth="1"/>
    <col min="6" max="6" width="17" style="23" customWidth="1"/>
    <col min="7" max="7" width="17.33203125" style="23" customWidth="1"/>
    <col min="8" max="8" width="16.6640625" style="23" customWidth="1"/>
    <col min="9" max="16384" width="9.33203125" style="23"/>
  </cols>
  <sheetData>
    <row r="1" spans="1:8" ht="60.75" customHeight="1" x14ac:dyDescent="0.2">
      <c r="A1" s="23" t="s">
        <v>0</v>
      </c>
      <c r="D1" s="53" t="s">
        <v>126</v>
      </c>
      <c r="E1" s="54"/>
      <c r="F1" s="54"/>
      <c r="G1" s="54"/>
      <c r="H1" s="54"/>
    </row>
    <row r="2" spans="1:8" ht="45.75" customHeight="1" x14ac:dyDescent="0.2">
      <c r="A2" s="1" t="s">
        <v>0</v>
      </c>
      <c r="B2" s="1"/>
      <c r="C2" s="1" t="s">
        <v>0</v>
      </c>
      <c r="D2" s="55" t="s">
        <v>105</v>
      </c>
      <c r="E2" s="56"/>
      <c r="F2" s="56"/>
      <c r="G2" s="56"/>
      <c r="H2" s="56"/>
    </row>
    <row r="3" spans="1:8" ht="20.25" customHeight="1" x14ac:dyDescent="0.2">
      <c r="A3" s="57" t="s">
        <v>106</v>
      </c>
      <c r="B3" s="57"/>
      <c r="C3" s="57"/>
      <c r="D3" s="57"/>
      <c r="E3" s="57"/>
      <c r="F3" s="57"/>
      <c r="G3" s="57"/>
      <c r="H3" s="57"/>
    </row>
    <row r="4" spans="1:8" ht="34.5" customHeight="1" x14ac:dyDescent="0.2">
      <c r="A4" s="58" t="s">
        <v>1</v>
      </c>
      <c r="B4" s="58" t="s">
        <v>2</v>
      </c>
      <c r="C4" s="58" t="s">
        <v>3</v>
      </c>
      <c r="D4" s="58" t="s">
        <v>4</v>
      </c>
      <c r="E4" s="58" t="s">
        <v>5</v>
      </c>
      <c r="F4" s="58"/>
      <c r="G4" s="58"/>
      <c r="H4" s="58"/>
    </row>
    <row r="5" spans="1:8" ht="47.25" customHeight="1" x14ac:dyDescent="0.2">
      <c r="A5" s="59" t="s">
        <v>0</v>
      </c>
      <c r="B5" s="59" t="s">
        <v>0</v>
      </c>
      <c r="C5" s="58" t="s">
        <v>0</v>
      </c>
      <c r="D5" s="58" t="s">
        <v>0</v>
      </c>
      <c r="E5" s="12" t="s">
        <v>87</v>
      </c>
      <c r="F5" s="12" t="s">
        <v>100</v>
      </c>
      <c r="G5" s="12" t="s">
        <v>118</v>
      </c>
      <c r="H5" s="58"/>
    </row>
    <row r="6" spans="1:8" ht="63.75" customHeight="1" x14ac:dyDescent="0.2">
      <c r="A6" s="3" t="s">
        <v>0</v>
      </c>
      <c r="B6" s="19" t="s">
        <v>107</v>
      </c>
      <c r="C6" s="29" t="s">
        <v>15</v>
      </c>
      <c r="D6" s="7" t="s">
        <v>6</v>
      </c>
      <c r="E6" s="8">
        <f>E11+E46+E56+E66+E76+E121+E146+E171+E196+E206+E236</f>
        <v>41412049.859999999</v>
      </c>
      <c r="F6" s="8">
        <f>F11+F46+F56+F66+F76+F121+F146+F171+F196+F206+F226</f>
        <v>24923602.780000001</v>
      </c>
      <c r="G6" s="8">
        <f>G11+G46+G56+G66+G76+G121+G146+G171+G196+G206</f>
        <v>16355594.060000001</v>
      </c>
      <c r="H6" s="8"/>
    </row>
    <row r="7" spans="1:8" ht="43.35" customHeight="1" x14ac:dyDescent="0.2">
      <c r="A7" s="3" t="s">
        <v>0</v>
      </c>
      <c r="B7" s="4" t="s">
        <v>0</v>
      </c>
      <c r="C7" s="29"/>
      <c r="D7" s="7" t="s">
        <v>7</v>
      </c>
      <c r="E7" s="8">
        <f>E12+E47+E57+E67+E77+E122+E147+E172+E197+E207</f>
        <v>754618</v>
      </c>
      <c r="F7" s="8">
        <f>F12+F47+F57+F67+F77+F122+F147+F172+F197+F207+F227</f>
        <v>736315</v>
      </c>
      <c r="G7" s="8">
        <f t="shared" ref="G7" si="0">G12+G47+G57+G67+G77+G122+G147+G172+G197</f>
        <v>761330</v>
      </c>
      <c r="H7" s="8"/>
    </row>
    <row r="8" spans="1:8" ht="28.9" customHeight="1" x14ac:dyDescent="0.2">
      <c r="A8" s="3" t="s">
        <v>0</v>
      </c>
      <c r="B8" s="4" t="s">
        <v>0</v>
      </c>
      <c r="C8" s="29"/>
      <c r="D8" s="7" t="s">
        <v>8</v>
      </c>
      <c r="E8" s="8">
        <f>E13+E48+E58+E68+E78+E123+E148+E173+E188+E203+E208+E238</f>
        <v>67896449.839999989</v>
      </c>
      <c r="F8" s="8">
        <f>F13+F48+F58+F68+F78+F123+F148+F173+F198+F208+F228</f>
        <v>65385295.409999996</v>
      </c>
      <c r="G8" s="8">
        <f>G13+G48+G58+G68+G78+G123+G148+G173+G198+G208</f>
        <v>66179916.959999993</v>
      </c>
      <c r="H8" s="8"/>
    </row>
    <row r="9" spans="1:8" ht="48" customHeight="1" x14ac:dyDescent="0.2">
      <c r="A9" s="3" t="s">
        <v>0</v>
      </c>
      <c r="B9" s="4" t="s">
        <v>0</v>
      </c>
      <c r="C9" s="29"/>
      <c r="D9" s="17" t="s">
        <v>85</v>
      </c>
      <c r="E9" s="8">
        <f>E14+E49+E59+E69+E79+E124+E149+E174+E199</f>
        <v>841463</v>
      </c>
      <c r="F9" s="8">
        <f>F14+F49+F59+F69+F79+F124+F149+F174+F199+F209+F229</f>
        <v>764150</v>
      </c>
      <c r="G9" s="8">
        <f>G14+G49+G59+G69+G79+G124+G149+G174+G199</f>
        <v>764150</v>
      </c>
      <c r="H9" s="8"/>
    </row>
    <row r="10" spans="1:8" ht="14.45" customHeight="1" x14ac:dyDescent="0.2">
      <c r="A10" s="5" t="s">
        <v>0</v>
      </c>
      <c r="B10" s="6" t="s">
        <v>0</v>
      </c>
      <c r="C10" s="30"/>
      <c r="D10" s="13" t="s">
        <v>9</v>
      </c>
      <c r="E10" s="14">
        <f>SUM(E6:E9)</f>
        <v>110904580.69999999</v>
      </c>
      <c r="F10" s="14">
        <f>SUM(F6:F9)</f>
        <v>91809363.189999998</v>
      </c>
      <c r="G10" s="14">
        <f>SUM(G6:G9)</f>
        <v>84060991.019999996</v>
      </c>
      <c r="H10" s="8"/>
    </row>
    <row r="11" spans="1:8" ht="54" customHeight="1" x14ac:dyDescent="0.2">
      <c r="A11" s="2" t="s">
        <v>10</v>
      </c>
      <c r="B11" s="11" t="s">
        <v>16</v>
      </c>
      <c r="C11" s="29"/>
      <c r="D11" s="7" t="s">
        <v>6</v>
      </c>
      <c r="E11" s="8">
        <f t="shared" ref="E11:G14" si="1">E16+E21+E26+E31+E36+E41</f>
        <v>71335</v>
      </c>
      <c r="F11" s="8">
        <f t="shared" si="1"/>
        <v>4435</v>
      </c>
      <c r="G11" s="8">
        <f t="shared" si="1"/>
        <v>3963</v>
      </c>
      <c r="H11" s="7"/>
    </row>
    <row r="12" spans="1:8" ht="43.35" customHeight="1" x14ac:dyDescent="0.2">
      <c r="A12" s="3" t="s">
        <v>0</v>
      </c>
      <c r="B12" s="4" t="s">
        <v>0</v>
      </c>
      <c r="C12" s="29"/>
      <c r="D12" s="7" t="s">
        <v>7</v>
      </c>
      <c r="E12" s="8">
        <f t="shared" si="1"/>
        <v>754618</v>
      </c>
      <c r="F12" s="8">
        <f t="shared" si="1"/>
        <v>736315</v>
      </c>
      <c r="G12" s="8">
        <f t="shared" si="1"/>
        <v>761330</v>
      </c>
      <c r="H12" s="7"/>
    </row>
    <row r="13" spans="1:8" ht="28.9" customHeight="1" x14ac:dyDescent="0.2">
      <c r="A13" s="3" t="s">
        <v>0</v>
      </c>
      <c r="B13" s="4" t="s">
        <v>0</v>
      </c>
      <c r="C13" s="29"/>
      <c r="D13" s="7" t="s">
        <v>8</v>
      </c>
      <c r="E13" s="8">
        <f t="shared" si="1"/>
        <v>30566926.149999999</v>
      </c>
      <c r="F13" s="8">
        <f t="shared" si="1"/>
        <v>32232996</v>
      </c>
      <c r="G13" s="8">
        <f t="shared" si="1"/>
        <v>33338945</v>
      </c>
      <c r="H13" s="7"/>
    </row>
    <row r="14" spans="1:8" ht="28.9" customHeight="1" x14ac:dyDescent="0.2">
      <c r="A14" s="3" t="s">
        <v>0</v>
      </c>
      <c r="B14" s="4" t="s">
        <v>0</v>
      </c>
      <c r="C14" s="29"/>
      <c r="D14" s="17" t="s">
        <v>85</v>
      </c>
      <c r="E14" s="8">
        <f t="shared" si="1"/>
        <v>55000</v>
      </c>
      <c r="F14" s="8">
        <f t="shared" si="1"/>
        <v>15000</v>
      </c>
      <c r="G14" s="8">
        <f t="shared" si="1"/>
        <v>15000</v>
      </c>
      <c r="H14" s="7"/>
    </row>
    <row r="15" spans="1:8" ht="14.45" customHeight="1" x14ac:dyDescent="0.2">
      <c r="A15" s="5" t="s">
        <v>0</v>
      </c>
      <c r="B15" s="6" t="s">
        <v>0</v>
      </c>
      <c r="C15" s="30"/>
      <c r="D15" s="15" t="s">
        <v>9</v>
      </c>
      <c r="E15" s="16">
        <f>SUM(E11:E14)</f>
        <v>31447879.149999999</v>
      </c>
      <c r="F15" s="16">
        <f>SUM(F11:F14)</f>
        <v>32988746</v>
      </c>
      <c r="G15" s="16">
        <f>SUM(G11:G14)</f>
        <v>34119238</v>
      </c>
      <c r="H15" s="15"/>
    </row>
    <row r="16" spans="1:8" ht="54" customHeight="1" x14ac:dyDescent="0.2">
      <c r="A16" s="2" t="s">
        <v>11</v>
      </c>
      <c r="B16" s="11" t="s">
        <v>17</v>
      </c>
      <c r="C16" s="29" t="s">
        <v>72</v>
      </c>
      <c r="D16" s="7" t="s">
        <v>6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29"/>
      <c r="D17" s="7" t="s">
        <v>7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29"/>
      <c r="D18" s="7" t="s">
        <v>8</v>
      </c>
      <c r="E18" s="8">
        <f>25946670-1477850+184080.03+438896.22</f>
        <v>25091796.25</v>
      </c>
      <c r="F18" s="8">
        <v>26776770</v>
      </c>
      <c r="G18" s="8">
        <v>27708285</v>
      </c>
      <c r="H18" s="7"/>
    </row>
    <row r="19" spans="1:8" ht="28.9" customHeight="1" x14ac:dyDescent="0.2">
      <c r="A19" s="3" t="s">
        <v>0</v>
      </c>
      <c r="B19" s="4" t="s">
        <v>0</v>
      </c>
      <c r="C19" s="29"/>
      <c r="D19" s="17" t="s">
        <v>85</v>
      </c>
      <c r="E19" s="8">
        <v>0</v>
      </c>
      <c r="F19" s="8">
        <v>0</v>
      </c>
      <c r="G19" s="8">
        <v>0</v>
      </c>
      <c r="H19" s="7"/>
    </row>
    <row r="20" spans="1:8" ht="14.45" customHeight="1" x14ac:dyDescent="0.2">
      <c r="A20" s="5" t="s">
        <v>0</v>
      </c>
      <c r="B20" s="6" t="s">
        <v>0</v>
      </c>
      <c r="C20" s="30"/>
      <c r="D20" s="9" t="s">
        <v>9</v>
      </c>
      <c r="E20" s="10">
        <f>SUM(E16:E19)</f>
        <v>25091796.25</v>
      </c>
      <c r="F20" s="10">
        <f>SUM(F16:F19)</f>
        <v>26776770</v>
      </c>
      <c r="G20" s="10">
        <f>SUM(G16:G19)</f>
        <v>27708285</v>
      </c>
      <c r="H20" s="9"/>
    </row>
    <row r="21" spans="1:8" ht="39" customHeight="1" x14ac:dyDescent="0.2">
      <c r="A21" s="2" t="s">
        <v>12</v>
      </c>
      <c r="B21" s="11" t="s">
        <v>18</v>
      </c>
      <c r="C21" s="29" t="s">
        <v>79</v>
      </c>
      <c r="D21" s="7" t="s">
        <v>6</v>
      </c>
      <c r="E21" s="8">
        <f>71135+200</f>
        <v>71335</v>
      </c>
      <c r="F21" s="8">
        <f>4235+200</f>
        <v>4435</v>
      </c>
      <c r="G21" s="8">
        <f>3763+200</f>
        <v>3963</v>
      </c>
      <c r="H21" s="7"/>
    </row>
    <row r="22" spans="1:8" ht="43.35" customHeight="1" x14ac:dyDescent="0.2">
      <c r="A22" s="3" t="s">
        <v>0</v>
      </c>
      <c r="B22" s="4"/>
      <c r="C22" s="29"/>
      <c r="D22" s="7" t="s">
        <v>7</v>
      </c>
      <c r="E22" s="8">
        <f>713225+41393</f>
        <v>754618</v>
      </c>
      <c r="F22" s="8">
        <v>736315</v>
      </c>
      <c r="G22" s="8">
        <v>761330</v>
      </c>
      <c r="H22" s="7"/>
    </row>
    <row r="23" spans="1:8" ht="28.9" customHeight="1" x14ac:dyDescent="0.2">
      <c r="A23" s="3" t="s">
        <v>0</v>
      </c>
      <c r="B23" s="4" t="s">
        <v>0</v>
      </c>
      <c r="C23" s="29"/>
      <c r="D23" s="7" t="s">
        <v>8</v>
      </c>
      <c r="E23" s="8">
        <v>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29"/>
      <c r="D24" s="17" t="s">
        <v>85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30"/>
      <c r="D25" s="9" t="s">
        <v>9</v>
      </c>
      <c r="E25" s="10">
        <f>SUM(E21:E24)</f>
        <v>825953</v>
      </c>
      <c r="F25" s="10">
        <f>SUM(F21:F24)</f>
        <v>740750</v>
      </c>
      <c r="G25" s="10">
        <f>SUM(G21:G24)</f>
        <v>765293</v>
      </c>
      <c r="H25" s="9"/>
    </row>
    <row r="26" spans="1:8" ht="30" customHeight="1" x14ac:dyDescent="0.2">
      <c r="A26" s="38" t="s">
        <v>19</v>
      </c>
      <c r="B26" s="40" t="s">
        <v>20</v>
      </c>
      <c r="C26" s="43" t="s">
        <v>73</v>
      </c>
      <c r="D26" s="7" t="s">
        <v>6</v>
      </c>
      <c r="E26" s="20">
        <v>0</v>
      </c>
      <c r="F26" s="8">
        <v>0</v>
      </c>
      <c r="G26" s="8">
        <v>0</v>
      </c>
      <c r="H26" s="7"/>
    </row>
    <row r="27" spans="1:8" ht="32.25" customHeight="1" x14ac:dyDescent="0.2">
      <c r="A27" s="38"/>
      <c r="B27" s="51"/>
      <c r="C27" s="44"/>
      <c r="D27" s="7" t="s">
        <v>7</v>
      </c>
      <c r="E27" s="20"/>
      <c r="F27" s="8">
        <v>0</v>
      </c>
      <c r="G27" s="8">
        <v>0</v>
      </c>
      <c r="H27" s="7"/>
    </row>
    <row r="28" spans="1:8" ht="27" customHeight="1" x14ac:dyDescent="0.2">
      <c r="A28" s="38"/>
      <c r="B28" s="51"/>
      <c r="C28" s="44"/>
      <c r="D28" s="7" t="s">
        <v>8</v>
      </c>
      <c r="E28" s="20">
        <v>15000</v>
      </c>
      <c r="F28" s="8">
        <v>15000</v>
      </c>
      <c r="G28" s="8">
        <v>15000</v>
      </c>
      <c r="H28" s="7"/>
    </row>
    <row r="29" spans="1:8" ht="14.45" customHeight="1" x14ac:dyDescent="0.2">
      <c r="A29" s="38"/>
      <c r="B29" s="51"/>
      <c r="C29" s="44"/>
      <c r="D29" s="17" t="s">
        <v>85</v>
      </c>
      <c r="E29" s="20">
        <v>0</v>
      </c>
      <c r="F29" s="8">
        <v>0</v>
      </c>
      <c r="G29" s="8">
        <v>0</v>
      </c>
      <c r="H29" s="7"/>
    </row>
    <row r="30" spans="1:8" ht="14.45" customHeight="1" x14ac:dyDescent="0.2">
      <c r="A30" s="39"/>
      <c r="B30" s="52"/>
      <c r="C30" s="45"/>
      <c r="D30" s="9" t="s">
        <v>9</v>
      </c>
      <c r="E30" s="21">
        <f>SUM(E26:E29)</f>
        <v>15000</v>
      </c>
      <c r="F30" s="10">
        <f>SUM(F26:F29)</f>
        <v>15000</v>
      </c>
      <c r="G30" s="10">
        <f>SUM(G26:G29)</f>
        <v>15000</v>
      </c>
      <c r="H30" s="9"/>
    </row>
    <row r="31" spans="1:8" ht="14.45" customHeight="1" x14ac:dyDescent="0.2">
      <c r="A31" s="38" t="s">
        <v>21</v>
      </c>
      <c r="B31" s="40" t="s">
        <v>22</v>
      </c>
      <c r="C31" s="43" t="s">
        <v>114</v>
      </c>
      <c r="D31" s="7" t="s">
        <v>6</v>
      </c>
      <c r="E31" s="8">
        <v>0</v>
      </c>
      <c r="F31" s="8">
        <v>0</v>
      </c>
      <c r="G31" s="8">
        <v>0</v>
      </c>
      <c r="H31" s="7"/>
    </row>
    <row r="32" spans="1:8" ht="14.45" customHeight="1" x14ac:dyDescent="0.2">
      <c r="A32" s="38"/>
      <c r="B32" s="41"/>
      <c r="C32" s="44"/>
      <c r="D32" s="7" t="s">
        <v>7</v>
      </c>
      <c r="E32" s="8">
        <v>0</v>
      </c>
      <c r="F32" s="8">
        <v>0</v>
      </c>
      <c r="G32" s="8">
        <v>0</v>
      </c>
      <c r="H32" s="7"/>
    </row>
    <row r="33" spans="1:8" ht="24" customHeight="1" x14ac:dyDescent="0.2">
      <c r="A33" s="38"/>
      <c r="B33" s="41"/>
      <c r="C33" s="44"/>
      <c r="D33" s="7" t="s">
        <v>8</v>
      </c>
      <c r="E33" s="8">
        <f>1615925+357709.36</f>
        <v>1973634.3599999999</v>
      </c>
      <c r="F33" s="8">
        <v>1567970</v>
      </c>
      <c r="G33" s="8">
        <v>1628675</v>
      </c>
      <c r="H33" s="7"/>
    </row>
    <row r="34" spans="1:8" ht="14.45" customHeight="1" x14ac:dyDescent="0.2">
      <c r="A34" s="38"/>
      <c r="B34" s="41"/>
      <c r="C34" s="44"/>
      <c r="D34" s="17" t="s">
        <v>85</v>
      </c>
      <c r="E34" s="8">
        <v>0</v>
      </c>
      <c r="F34" s="8">
        <v>0</v>
      </c>
      <c r="G34" s="8">
        <v>0</v>
      </c>
      <c r="H34" s="7"/>
    </row>
    <row r="35" spans="1:8" ht="24" customHeight="1" x14ac:dyDescent="0.2">
      <c r="A35" s="39"/>
      <c r="B35" s="42"/>
      <c r="C35" s="45"/>
      <c r="D35" s="9" t="s">
        <v>9</v>
      </c>
      <c r="E35" s="10">
        <f>SUM(E31:E34)</f>
        <v>1973634.3599999999</v>
      </c>
      <c r="F35" s="10">
        <f>SUM(F31:F34)</f>
        <v>1567970</v>
      </c>
      <c r="G35" s="10">
        <f>SUM(G31:G34)</f>
        <v>1628675</v>
      </c>
      <c r="H35" s="9"/>
    </row>
    <row r="36" spans="1:8" ht="14.45" customHeight="1" x14ac:dyDescent="0.2">
      <c r="A36" s="38" t="s">
        <v>23</v>
      </c>
      <c r="B36" s="46" t="s">
        <v>96</v>
      </c>
      <c r="C36" s="43" t="s">
        <v>76</v>
      </c>
      <c r="D36" s="7" t="s">
        <v>6</v>
      </c>
      <c r="E36" s="8">
        <v>0</v>
      </c>
      <c r="F36" s="8">
        <v>0</v>
      </c>
      <c r="G36" s="8">
        <v>0</v>
      </c>
      <c r="H36" s="7"/>
    </row>
    <row r="37" spans="1:8" ht="40.5" customHeight="1" x14ac:dyDescent="0.2">
      <c r="A37" s="38"/>
      <c r="B37" s="47"/>
      <c r="C37" s="49"/>
      <c r="D37" s="7" t="s">
        <v>7</v>
      </c>
      <c r="E37" s="8">
        <v>0</v>
      </c>
      <c r="F37" s="8">
        <v>0</v>
      </c>
      <c r="G37" s="8">
        <v>0</v>
      </c>
      <c r="H37" s="7"/>
    </row>
    <row r="38" spans="1:8" ht="34.5" customHeight="1" x14ac:dyDescent="0.2">
      <c r="A38" s="38"/>
      <c r="B38" s="47"/>
      <c r="C38" s="49"/>
      <c r="D38" s="7" t="s">
        <v>8</v>
      </c>
      <c r="E38" s="8">
        <f>3185292+22903.54</f>
        <v>3208195.54</v>
      </c>
      <c r="F38" s="8">
        <v>3523256</v>
      </c>
      <c r="G38" s="8">
        <v>3636985</v>
      </c>
      <c r="H38" s="7"/>
    </row>
    <row r="39" spans="1:8" ht="14.45" customHeight="1" x14ac:dyDescent="0.2">
      <c r="A39" s="38"/>
      <c r="B39" s="47"/>
      <c r="C39" s="49"/>
      <c r="D39" s="17" t="s">
        <v>85</v>
      </c>
      <c r="E39" s="8">
        <f>15000+40000</f>
        <v>55000</v>
      </c>
      <c r="F39" s="8">
        <v>15000</v>
      </c>
      <c r="G39" s="8">
        <v>15000</v>
      </c>
      <c r="H39" s="7"/>
    </row>
    <row r="40" spans="1:8" ht="29.25" customHeight="1" x14ac:dyDescent="0.2">
      <c r="A40" s="39"/>
      <c r="B40" s="48"/>
      <c r="C40" s="50"/>
      <c r="D40" s="9" t="s">
        <v>9</v>
      </c>
      <c r="E40" s="10">
        <f>SUM(E36:E39)</f>
        <v>3263195.54</v>
      </c>
      <c r="F40" s="10">
        <f>SUM(F36:F39)</f>
        <v>3538256</v>
      </c>
      <c r="G40" s="10">
        <f>SUM(G36:G39)</f>
        <v>3651985</v>
      </c>
      <c r="H40" s="9"/>
    </row>
    <row r="41" spans="1:8" ht="14.45" customHeight="1" x14ac:dyDescent="0.2">
      <c r="A41" s="38" t="s">
        <v>24</v>
      </c>
      <c r="B41" s="40" t="s">
        <v>97</v>
      </c>
      <c r="C41" s="43" t="s">
        <v>79</v>
      </c>
      <c r="D41" s="7" t="s">
        <v>6</v>
      </c>
      <c r="E41" s="8">
        <v>0</v>
      </c>
      <c r="F41" s="8">
        <v>0</v>
      </c>
      <c r="G41" s="8">
        <v>0</v>
      </c>
      <c r="H41" s="7"/>
    </row>
    <row r="42" spans="1:8" ht="14.45" customHeight="1" x14ac:dyDescent="0.2">
      <c r="A42" s="38"/>
      <c r="B42" s="41"/>
      <c r="C42" s="44"/>
      <c r="D42" s="7" t="s">
        <v>7</v>
      </c>
      <c r="E42" s="8">
        <v>0</v>
      </c>
      <c r="F42" s="8">
        <v>0</v>
      </c>
      <c r="G42" s="8">
        <v>0</v>
      </c>
      <c r="H42" s="7"/>
    </row>
    <row r="43" spans="1:8" ht="26.25" customHeight="1" x14ac:dyDescent="0.2">
      <c r="A43" s="38"/>
      <c r="B43" s="41"/>
      <c r="C43" s="44"/>
      <c r="D43" s="7" t="s">
        <v>8</v>
      </c>
      <c r="E43" s="8">
        <f>350000-71700</f>
        <v>278300</v>
      </c>
      <c r="F43" s="8">
        <v>350000</v>
      </c>
      <c r="G43" s="8">
        <v>350000</v>
      </c>
      <c r="H43" s="7"/>
    </row>
    <row r="44" spans="1:8" ht="14.45" customHeight="1" x14ac:dyDescent="0.2">
      <c r="A44" s="38"/>
      <c r="B44" s="41"/>
      <c r="C44" s="44"/>
      <c r="D44" s="17" t="s">
        <v>85</v>
      </c>
      <c r="E44" s="8">
        <v>0</v>
      </c>
      <c r="F44" s="8">
        <v>0</v>
      </c>
      <c r="G44" s="8">
        <v>0</v>
      </c>
      <c r="H44" s="7"/>
    </row>
    <row r="45" spans="1:8" ht="14.45" customHeight="1" x14ac:dyDescent="0.2">
      <c r="A45" s="39"/>
      <c r="B45" s="42"/>
      <c r="C45" s="45"/>
      <c r="D45" s="9" t="s">
        <v>9</v>
      </c>
      <c r="E45" s="10">
        <f>SUM(E41:E44)</f>
        <v>278300</v>
      </c>
      <c r="F45" s="10">
        <f>SUM(F41:F44)</f>
        <v>350000</v>
      </c>
      <c r="G45" s="10">
        <f>SUM(G41:G44)</f>
        <v>350000</v>
      </c>
      <c r="H45" s="9"/>
    </row>
    <row r="46" spans="1:8" ht="59.25" customHeight="1" x14ac:dyDescent="0.2">
      <c r="A46" s="2" t="s">
        <v>13</v>
      </c>
      <c r="B46" s="24" t="s">
        <v>25</v>
      </c>
      <c r="C46" s="29"/>
      <c r="D46" s="7" t="s">
        <v>6</v>
      </c>
      <c r="E46" s="8">
        <f t="shared" ref="E46:G49" si="2">E51</f>
        <v>0</v>
      </c>
      <c r="F46" s="8">
        <f t="shared" si="2"/>
        <v>0</v>
      </c>
      <c r="G46" s="8">
        <f t="shared" si="2"/>
        <v>0</v>
      </c>
      <c r="H46" s="7"/>
    </row>
    <row r="47" spans="1:8" ht="43.35" customHeight="1" x14ac:dyDescent="0.2">
      <c r="A47" s="3" t="s">
        <v>0</v>
      </c>
      <c r="B47" s="4" t="s">
        <v>0</v>
      </c>
      <c r="C47" s="29"/>
      <c r="D47" s="7" t="s">
        <v>7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7"/>
    </row>
    <row r="48" spans="1:8" ht="28.9" customHeight="1" x14ac:dyDescent="0.2">
      <c r="A48" s="3" t="s">
        <v>0</v>
      </c>
      <c r="B48" s="4" t="s">
        <v>0</v>
      </c>
      <c r="C48" s="29"/>
      <c r="D48" s="7" t="s">
        <v>8</v>
      </c>
      <c r="E48" s="8">
        <f t="shared" si="2"/>
        <v>1618430</v>
      </c>
      <c r="F48" s="8">
        <f t="shared" si="2"/>
        <v>1627525</v>
      </c>
      <c r="G48" s="8">
        <f t="shared" si="2"/>
        <v>1688985</v>
      </c>
      <c r="H48" s="7"/>
    </row>
    <row r="49" spans="1:8" ht="28.9" customHeight="1" x14ac:dyDescent="0.2">
      <c r="A49" s="3" t="s">
        <v>0</v>
      </c>
      <c r="B49" s="4" t="s">
        <v>0</v>
      </c>
      <c r="C49" s="29"/>
      <c r="D49" s="17" t="s">
        <v>85</v>
      </c>
      <c r="E49" s="8">
        <f t="shared" si="2"/>
        <v>0</v>
      </c>
      <c r="F49" s="8">
        <f t="shared" si="2"/>
        <v>0</v>
      </c>
      <c r="G49" s="8">
        <f t="shared" si="2"/>
        <v>0</v>
      </c>
      <c r="H49" s="7"/>
    </row>
    <row r="50" spans="1:8" ht="14.45" customHeight="1" x14ac:dyDescent="0.2">
      <c r="A50" s="5" t="s">
        <v>0</v>
      </c>
      <c r="B50" s="6" t="s">
        <v>0</v>
      </c>
      <c r="C50" s="30"/>
      <c r="D50" s="15" t="s">
        <v>9</v>
      </c>
      <c r="E50" s="16">
        <f>SUM(E46:E49)</f>
        <v>1618430</v>
      </c>
      <c r="F50" s="16">
        <f>SUM(F46:F49)</f>
        <v>1627525</v>
      </c>
      <c r="G50" s="16">
        <f>SUM(G46:G49)</f>
        <v>1688985</v>
      </c>
      <c r="H50" s="15"/>
    </row>
    <row r="51" spans="1:8" ht="57" customHeight="1" x14ac:dyDescent="0.2">
      <c r="A51" s="2" t="s">
        <v>14</v>
      </c>
      <c r="B51" s="26" t="s">
        <v>26</v>
      </c>
      <c r="C51" s="29" t="s">
        <v>79</v>
      </c>
      <c r="D51" s="7" t="s">
        <v>6</v>
      </c>
      <c r="E51" s="8">
        <v>0</v>
      </c>
      <c r="F51" s="8">
        <v>0</v>
      </c>
      <c r="G51" s="8">
        <v>0</v>
      </c>
      <c r="H51" s="7"/>
    </row>
    <row r="52" spans="1:8" ht="43.35" customHeight="1" x14ac:dyDescent="0.2">
      <c r="A52" s="3" t="s">
        <v>0</v>
      </c>
      <c r="B52" s="27"/>
      <c r="C52" s="29"/>
      <c r="D52" s="7" t="s">
        <v>7</v>
      </c>
      <c r="E52" s="8">
        <v>0</v>
      </c>
      <c r="F52" s="8">
        <v>0</v>
      </c>
      <c r="G52" s="8">
        <v>0</v>
      </c>
      <c r="H52" s="7"/>
    </row>
    <row r="53" spans="1:8" ht="28.9" customHeight="1" x14ac:dyDescent="0.2">
      <c r="A53" s="3" t="s">
        <v>0</v>
      </c>
      <c r="B53" s="27"/>
      <c r="C53" s="29"/>
      <c r="D53" s="7" t="s">
        <v>8</v>
      </c>
      <c r="E53" s="8">
        <f>1568430+50000</f>
        <v>1618430</v>
      </c>
      <c r="F53" s="8">
        <v>1627525</v>
      </c>
      <c r="G53" s="8">
        <v>1688985</v>
      </c>
      <c r="H53" s="7"/>
    </row>
    <row r="54" spans="1:8" ht="28.9" customHeight="1" x14ac:dyDescent="0.2">
      <c r="A54" s="3" t="s">
        <v>0</v>
      </c>
      <c r="B54" s="27"/>
      <c r="C54" s="29"/>
      <c r="D54" s="17" t="s">
        <v>85</v>
      </c>
      <c r="E54" s="8">
        <v>0</v>
      </c>
      <c r="F54" s="8">
        <v>0</v>
      </c>
      <c r="G54" s="8">
        <v>0</v>
      </c>
      <c r="H54" s="7"/>
    </row>
    <row r="55" spans="1:8" ht="14.45" customHeight="1" x14ac:dyDescent="0.2">
      <c r="A55" s="5" t="s">
        <v>0</v>
      </c>
      <c r="B55" s="28"/>
      <c r="C55" s="30"/>
      <c r="D55" s="9" t="s">
        <v>9</v>
      </c>
      <c r="E55" s="10">
        <f>SUM(E51:E54)</f>
        <v>1618430</v>
      </c>
      <c r="F55" s="10">
        <f>SUM(F51:F54)</f>
        <v>1627525</v>
      </c>
      <c r="G55" s="10">
        <f>SUM(G51:G54)</f>
        <v>1688985</v>
      </c>
      <c r="H55" s="9"/>
    </row>
    <row r="56" spans="1:8" ht="38.25" x14ac:dyDescent="0.2">
      <c r="A56" s="25" t="s">
        <v>27</v>
      </c>
      <c r="B56" s="26" t="s">
        <v>29</v>
      </c>
      <c r="C56" s="29"/>
      <c r="D56" s="7" t="s">
        <v>6</v>
      </c>
      <c r="E56" s="8">
        <f t="shared" ref="E56:G59" si="3">E61</f>
        <v>1044560</v>
      </c>
      <c r="F56" s="8">
        <f t="shared" si="3"/>
        <v>1044560</v>
      </c>
      <c r="G56" s="8">
        <f t="shared" si="3"/>
        <v>1044560</v>
      </c>
      <c r="H56" s="7"/>
    </row>
    <row r="57" spans="1:8" ht="38.25" x14ac:dyDescent="0.2">
      <c r="A57" s="3" t="s">
        <v>0</v>
      </c>
      <c r="B57" s="27"/>
      <c r="C57" s="29"/>
      <c r="D57" s="7" t="s">
        <v>7</v>
      </c>
      <c r="E57" s="8">
        <f t="shared" si="3"/>
        <v>0</v>
      </c>
      <c r="F57" s="8">
        <f t="shared" si="3"/>
        <v>0</v>
      </c>
      <c r="G57" s="8">
        <f t="shared" si="3"/>
        <v>0</v>
      </c>
      <c r="H57" s="7"/>
    </row>
    <row r="58" spans="1:8" ht="25.5" x14ac:dyDescent="0.2">
      <c r="A58" s="3" t="s">
        <v>0</v>
      </c>
      <c r="B58" s="27"/>
      <c r="C58" s="29"/>
      <c r="D58" s="7" t="s">
        <v>8</v>
      </c>
      <c r="E58" s="8">
        <f t="shared" si="3"/>
        <v>80020</v>
      </c>
      <c r="F58" s="8">
        <f t="shared" si="3"/>
        <v>80000</v>
      </c>
      <c r="G58" s="8">
        <f t="shared" si="3"/>
        <v>80000</v>
      </c>
      <c r="H58" s="7"/>
    </row>
    <row r="59" spans="1:8" ht="51" x14ac:dyDescent="0.2">
      <c r="A59" s="3" t="s">
        <v>0</v>
      </c>
      <c r="B59" s="27"/>
      <c r="C59" s="29"/>
      <c r="D59" s="17" t="s">
        <v>85</v>
      </c>
      <c r="E59" s="8">
        <f t="shared" si="3"/>
        <v>0</v>
      </c>
      <c r="F59" s="8">
        <f t="shared" si="3"/>
        <v>0</v>
      </c>
      <c r="G59" s="8">
        <f t="shared" si="3"/>
        <v>0</v>
      </c>
      <c r="H59" s="7"/>
    </row>
    <row r="60" spans="1:8" x14ac:dyDescent="0.2">
      <c r="A60" s="5" t="s">
        <v>0</v>
      </c>
      <c r="B60" s="28"/>
      <c r="C60" s="30"/>
      <c r="D60" s="15" t="s">
        <v>9</v>
      </c>
      <c r="E60" s="16">
        <f>SUM(E56:E59)</f>
        <v>1124580</v>
      </c>
      <c r="F60" s="16">
        <f>SUM(F56:F59)</f>
        <v>1124560</v>
      </c>
      <c r="G60" s="16">
        <f>SUM(G56:G59)</f>
        <v>1124560</v>
      </c>
      <c r="H60" s="15"/>
    </row>
    <row r="61" spans="1:8" ht="38.25" x14ac:dyDescent="0.2">
      <c r="A61" s="25" t="s">
        <v>28</v>
      </c>
      <c r="B61" s="26" t="s">
        <v>30</v>
      </c>
      <c r="C61" s="29" t="s">
        <v>74</v>
      </c>
      <c r="D61" s="7" t="s">
        <v>6</v>
      </c>
      <c r="E61" s="8">
        <v>1044560</v>
      </c>
      <c r="F61" s="8">
        <v>1044560</v>
      </c>
      <c r="G61" s="18">
        <v>1044560</v>
      </c>
      <c r="H61" s="7"/>
    </row>
    <row r="62" spans="1:8" ht="38.25" x14ac:dyDescent="0.2">
      <c r="A62" s="3" t="s">
        <v>0</v>
      </c>
      <c r="B62" s="27"/>
      <c r="C62" s="29"/>
      <c r="D62" s="7" t="s">
        <v>7</v>
      </c>
      <c r="E62" s="8">
        <v>0</v>
      </c>
      <c r="F62" s="8">
        <v>0</v>
      </c>
      <c r="G62" s="8">
        <v>0</v>
      </c>
      <c r="H62" s="7"/>
    </row>
    <row r="63" spans="1:8" ht="25.5" x14ac:dyDescent="0.2">
      <c r="A63" s="3" t="s">
        <v>0</v>
      </c>
      <c r="B63" s="27"/>
      <c r="C63" s="29"/>
      <c r="D63" s="7" t="s">
        <v>8</v>
      </c>
      <c r="E63" s="8">
        <f>50000+20000+10000+20</f>
        <v>80020</v>
      </c>
      <c r="F63" s="8">
        <f>50000+20000+10000</f>
        <v>80000</v>
      </c>
      <c r="G63" s="8">
        <f>50000+20000+10000</f>
        <v>80000</v>
      </c>
      <c r="H63" s="7"/>
    </row>
    <row r="64" spans="1:8" ht="51" x14ac:dyDescent="0.2">
      <c r="A64" s="3" t="s">
        <v>0</v>
      </c>
      <c r="B64" s="27"/>
      <c r="C64" s="29"/>
      <c r="D64" s="17" t="s">
        <v>85</v>
      </c>
      <c r="E64" s="8">
        <v>0</v>
      </c>
      <c r="F64" s="8">
        <v>0</v>
      </c>
      <c r="G64" s="8">
        <v>0</v>
      </c>
      <c r="H64" s="7"/>
    </row>
    <row r="65" spans="1:8" x14ac:dyDescent="0.2">
      <c r="A65" s="5" t="s">
        <v>0</v>
      </c>
      <c r="B65" s="28"/>
      <c r="C65" s="30"/>
      <c r="D65" s="9" t="s">
        <v>9</v>
      </c>
      <c r="E65" s="10">
        <f>SUM(E61:E64)</f>
        <v>1124580</v>
      </c>
      <c r="F65" s="10">
        <f>SUM(F61:F64)</f>
        <v>1124560</v>
      </c>
      <c r="G65" s="10">
        <f>SUM(G61:G64)</f>
        <v>1124560</v>
      </c>
      <c r="H65" s="9"/>
    </row>
    <row r="66" spans="1:8" ht="38.25" x14ac:dyDescent="0.2">
      <c r="A66" s="25" t="s">
        <v>31</v>
      </c>
      <c r="B66" s="26" t="s">
        <v>33</v>
      </c>
      <c r="C66" s="29"/>
      <c r="D66" s="7" t="s">
        <v>6</v>
      </c>
      <c r="E66" s="8">
        <f t="shared" ref="E66:G69" si="4">E71</f>
        <v>0</v>
      </c>
      <c r="F66" s="8">
        <f t="shared" si="4"/>
        <v>0</v>
      </c>
      <c r="G66" s="8">
        <f t="shared" si="4"/>
        <v>0</v>
      </c>
      <c r="H66" s="7"/>
    </row>
    <row r="67" spans="1:8" ht="38.25" x14ac:dyDescent="0.2">
      <c r="A67" s="3" t="s">
        <v>0</v>
      </c>
      <c r="B67" s="27"/>
      <c r="C67" s="29"/>
      <c r="D67" s="7" t="s">
        <v>7</v>
      </c>
      <c r="E67" s="8">
        <f t="shared" si="4"/>
        <v>0</v>
      </c>
      <c r="F67" s="8">
        <f t="shared" si="4"/>
        <v>0</v>
      </c>
      <c r="G67" s="8">
        <f t="shared" si="4"/>
        <v>0</v>
      </c>
      <c r="H67" s="7"/>
    </row>
    <row r="68" spans="1:8" ht="25.5" x14ac:dyDescent="0.2">
      <c r="A68" s="3" t="s">
        <v>0</v>
      </c>
      <c r="B68" s="27"/>
      <c r="C68" s="29"/>
      <c r="D68" s="7" t="s">
        <v>8</v>
      </c>
      <c r="E68" s="8">
        <f t="shared" si="4"/>
        <v>4769046</v>
      </c>
      <c r="F68" s="8">
        <f t="shared" si="4"/>
        <v>3737155</v>
      </c>
      <c r="G68" s="8">
        <f t="shared" si="4"/>
        <v>3878265</v>
      </c>
      <c r="H68" s="7"/>
    </row>
    <row r="69" spans="1:8" ht="51" x14ac:dyDescent="0.2">
      <c r="A69" s="3" t="s">
        <v>0</v>
      </c>
      <c r="B69" s="27"/>
      <c r="C69" s="29"/>
      <c r="D69" s="17" t="s">
        <v>85</v>
      </c>
      <c r="E69" s="8">
        <f t="shared" si="4"/>
        <v>0</v>
      </c>
      <c r="F69" s="8">
        <f t="shared" si="4"/>
        <v>0</v>
      </c>
      <c r="G69" s="8">
        <f t="shared" si="4"/>
        <v>0</v>
      </c>
      <c r="H69" s="7"/>
    </row>
    <row r="70" spans="1:8" x14ac:dyDescent="0.2">
      <c r="A70" s="5" t="s">
        <v>0</v>
      </c>
      <c r="B70" s="28"/>
      <c r="C70" s="30"/>
      <c r="D70" s="15" t="s">
        <v>9</v>
      </c>
      <c r="E70" s="16">
        <f>SUM(E66:E69)</f>
        <v>4769046</v>
      </c>
      <c r="F70" s="16">
        <f>SUM(F66:F69)</f>
        <v>3737155</v>
      </c>
      <c r="G70" s="16">
        <f>SUM(G66:G69)</f>
        <v>3878265</v>
      </c>
      <c r="H70" s="15"/>
    </row>
    <row r="71" spans="1:8" ht="38.25" x14ac:dyDescent="0.2">
      <c r="A71" s="25" t="s">
        <v>32</v>
      </c>
      <c r="B71" s="26" t="s">
        <v>34</v>
      </c>
      <c r="C71" s="29" t="s">
        <v>75</v>
      </c>
      <c r="D71" s="7" t="s">
        <v>6</v>
      </c>
      <c r="E71" s="8">
        <v>0</v>
      </c>
      <c r="F71" s="8">
        <v>0</v>
      </c>
      <c r="G71" s="8">
        <v>0</v>
      </c>
      <c r="H71" s="7"/>
    </row>
    <row r="72" spans="1:8" ht="38.25" x14ac:dyDescent="0.2">
      <c r="A72" s="3" t="s">
        <v>0</v>
      </c>
      <c r="B72" s="27"/>
      <c r="C72" s="29"/>
      <c r="D72" s="7" t="s">
        <v>7</v>
      </c>
      <c r="E72" s="8">
        <v>0</v>
      </c>
      <c r="F72" s="8">
        <v>0</v>
      </c>
      <c r="G72" s="8">
        <v>0</v>
      </c>
      <c r="H72" s="7"/>
    </row>
    <row r="73" spans="1:8" ht="25.5" x14ac:dyDescent="0.2">
      <c r="A73" s="3" t="s">
        <v>0</v>
      </c>
      <c r="B73" s="27"/>
      <c r="C73" s="29"/>
      <c r="D73" s="7" t="s">
        <v>8</v>
      </c>
      <c r="E73" s="8">
        <f>3710665+592107+451274+15000</f>
        <v>4769046</v>
      </c>
      <c r="F73" s="8">
        <v>3737155</v>
      </c>
      <c r="G73" s="8">
        <v>3878265</v>
      </c>
      <c r="H73" s="7"/>
    </row>
    <row r="74" spans="1:8" ht="51" x14ac:dyDescent="0.2">
      <c r="A74" s="3" t="s">
        <v>0</v>
      </c>
      <c r="B74" s="27"/>
      <c r="C74" s="29"/>
      <c r="D74" s="17" t="s">
        <v>85</v>
      </c>
      <c r="E74" s="8">
        <v>0</v>
      </c>
      <c r="F74" s="8">
        <v>0</v>
      </c>
      <c r="G74" s="8">
        <v>0</v>
      </c>
      <c r="H74" s="7"/>
    </row>
    <row r="75" spans="1:8" x14ac:dyDescent="0.2">
      <c r="A75" s="5" t="s">
        <v>0</v>
      </c>
      <c r="B75" s="28"/>
      <c r="C75" s="30"/>
      <c r="D75" s="9" t="s">
        <v>9</v>
      </c>
      <c r="E75" s="10">
        <f>SUM(E71:E74)</f>
        <v>4769046</v>
      </c>
      <c r="F75" s="10">
        <f>SUM(F71:F74)</f>
        <v>3737155</v>
      </c>
      <c r="G75" s="10">
        <f>SUM(G71:G74)</f>
        <v>3878265</v>
      </c>
      <c r="H75" s="9"/>
    </row>
    <row r="76" spans="1:8" ht="38.25" x14ac:dyDescent="0.2">
      <c r="A76" s="25" t="s">
        <v>35</v>
      </c>
      <c r="B76" s="26" t="s">
        <v>37</v>
      </c>
      <c r="C76" s="29"/>
      <c r="D76" s="7" t="s">
        <v>6</v>
      </c>
      <c r="E76" s="8">
        <f>E81+E86+E91+E96+E101+E106+E111+E116</f>
        <v>18275270.030000001</v>
      </c>
      <c r="F76" s="8">
        <f t="shared" ref="E76:G79" si="5">F81+F86+F91+F96+F101+F106+F111</f>
        <v>1268962.28</v>
      </c>
      <c r="G76" s="8">
        <f t="shared" si="5"/>
        <v>926888.56</v>
      </c>
      <c r="H76" s="7"/>
    </row>
    <row r="77" spans="1:8" ht="38.25" x14ac:dyDescent="0.2">
      <c r="A77" s="3" t="s">
        <v>0</v>
      </c>
      <c r="B77" s="27"/>
      <c r="C77" s="29"/>
      <c r="D77" s="7" t="s">
        <v>7</v>
      </c>
      <c r="E77" s="8">
        <f t="shared" si="5"/>
        <v>0</v>
      </c>
      <c r="F77" s="8">
        <f t="shared" si="5"/>
        <v>0</v>
      </c>
      <c r="G77" s="8">
        <f t="shared" si="5"/>
        <v>0</v>
      </c>
      <c r="H77" s="7"/>
    </row>
    <row r="78" spans="1:8" ht="25.5" x14ac:dyDescent="0.2">
      <c r="A78" s="3" t="s">
        <v>0</v>
      </c>
      <c r="B78" s="27"/>
      <c r="C78" s="29"/>
      <c r="D78" s="7" t="s">
        <v>8</v>
      </c>
      <c r="E78" s="8">
        <f>E83+E88+E93+E98+E103+E108+E113+E118</f>
        <v>10342395.880000001</v>
      </c>
      <c r="F78" s="8">
        <f t="shared" si="5"/>
        <v>8171200</v>
      </c>
      <c r="G78" s="8">
        <f t="shared" si="5"/>
        <v>8128200</v>
      </c>
      <c r="H78" s="7"/>
    </row>
    <row r="79" spans="1:8" ht="51" x14ac:dyDescent="0.2">
      <c r="A79" s="3" t="s">
        <v>0</v>
      </c>
      <c r="B79" s="27"/>
      <c r="C79" s="29"/>
      <c r="D79" s="17" t="s">
        <v>85</v>
      </c>
      <c r="E79" s="8">
        <f t="shared" si="5"/>
        <v>0</v>
      </c>
      <c r="F79" s="8">
        <f t="shared" si="5"/>
        <v>0</v>
      </c>
      <c r="G79" s="8">
        <f t="shared" si="5"/>
        <v>0</v>
      </c>
      <c r="H79" s="7"/>
    </row>
    <row r="80" spans="1:8" x14ac:dyDescent="0.2">
      <c r="A80" s="5" t="s">
        <v>0</v>
      </c>
      <c r="B80" s="28"/>
      <c r="C80" s="30"/>
      <c r="D80" s="15" t="s">
        <v>9</v>
      </c>
      <c r="E80" s="16">
        <f>SUM(E76:E79)</f>
        <v>28617665.910000004</v>
      </c>
      <c r="F80" s="16">
        <f>SUM(F76:F79)</f>
        <v>9440162.2799999993</v>
      </c>
      <c r="G80" s="16">
        <f>SUM(G76:G79)</f>
        <v>9055088.5600000005</v>
      </c>
      <c r="H80" s="15"/>
    </row>
    <row r="81" spans="1:8" ht="38.25" x14ac:dyDescent="0.2">
      <c r="A81" s="25" t="s">
        <v>36</v>
      </c>
      <c r="B81" s="26" t="s">
        <v>95</v>
      </c>
      <c r="C81" s="29" t="s">
        <v>79</v>
      </c>
      <c r="D81" s="7" t="s">
        <v>6</v>
      </c>
      <c r="E81" s="8">
        <v>0</v>
      </c>
      <c r="F81" s="8">
        <v>0</v>
      </c>
      <c r="G81" s="8">
        <v>0</v>
      </c>
      <c r="H81" s="7"/>
    </row>
    <row r="82" spans="1:8" ht="38.25" x14ac:dyDescent="0.2">
      <c r="A82" s="3" t="s">
        <v>0</v>
      </c>
      <c r="B82" s="27"/>
      <c r="C82" s="29"/>
      <c r="D82" s="7" t="s">
        <v>7</v>
      </c>
      <c r="E82" s="8">
        <v>0</v>
      </c>
      <c r="F82" s="8">
        <v>0</v>
      </c>
      <c r="G82" s="8">
        <v>0</v>
      </c>
      <c r="H82" s="7"/>
    </row>
    <row r="83" spans="1:8" ht="25.5" x14ac:dyDescent="0.2">
      <c r="A83" s="3" t="s">
        <v>0</v>
      </c>
      <c r="B83" s="27"/>
      <c r="C83" s="29"/>
      <c r="D83" s="7" t="s">
        <v>8</v>
      </c>
      <c r="E83" s="8">
        <v>25000</v>
      </c>
      <c r="F83" s="8">
        <v>25000</v>
      </c>
      <c r="G83" s="8">
        <v>25000</v>
      </c>
      <c r="H83" s="7"/>
    </row>
    <row r="84" spans="1:8" ht="51" x14ac:dyDescent="0.2">
      <c r="A84" s="3" t="s">
        <v>0</v>
      </c>
      <c r="B84" s="27"/>
      <c r="C84" s="29"/>
      <c r="D84" s="17" t="s">
        <v>85</v>
      </c>
      <c r="E84" s="8">
        <v>0</v>
      </c>
      <c r="F84" s="8">
        <v>0</v>
      </c>
      <c r="G84" s="8">
        <v>0</v>
      </c>
      <c r="H84" s="7"/>
    </row>
    <row r="85" spans="1:8" x14ac:dyDescent="0.2">
      <c r="A85" s="5" t="s">
        <v>0</v>
      </c>
      <c r="B85" s="28"/>
      <c r="C85" s="30"/>
      <c r="D85" s="9" t="s">
        <v>9</v>
      </c>
      <c r="E85" s="10">
        <f>SUM(E81:E84)</f>
        <v>25000</v>
      </c>
      <c r="F85" s="10">
        <f>SUM(F81:F84)</f>
        <v>25000</v>
      </c>
      <c r="G85" s="10">
        <f>SUM(G81:G84)</f>
        <v>25000</v>
      </c>
      <c r="H85" s="9"/>
    </row>
    <row r="86" spans="1:8" ht="38.25" x14ac:dyDescent="0.2">
      <c r="A86" s="32" t="s">
        <v>38</v>
      </c>
      <c r="B86" s="26" t="s">
        <v>39</v>
      </c>
      <c r="C86" s="29" t="s">
        <v>79</v>
      </c>
      <c r="D86" s="7" t="s">
        <v>6</v>
      </c>
      <c r="E86" s="8">
        <f>315946+174145.4</f>
        <v>490091.4</v>
      </c>
      <c r="F86" s="8">
        <v>302872.28000000003</v>
      </c>
      <c r="G86" s="8">
        <v>289798.56</v>
      </c>
      <c r="H86" s="7"/>
    </row>
    <row r="87" spans="1:8" ht="38.25" x14ac:dyDescent="0.2">
      <c r="A87" s="33"/>
      <c r="B87" s="27"/>
      <c r="C87" s="29"/>
      <c r="D87" s="7" t="s">
        <v>7</v>
      </c>
      <c r="E87" s="8">
        <v>0</v>
      </c>
      <c r="F87" s="8">
        <v>0</v>
      </c>
      <c r="G87" s="8">
        <v>0</v>
      </c>
      <c r="H87" s="7"/>
    </row>
    <row r="88" spans="1:8" ht="25.5" x14ac:dyDescent="0.2">
      <c r="A88" s="33"/>
      <c r="B88" s="27"/>
      <c r="C88" s="29"/>
      <c r="D88" s="7" t="s">
        <v>8</v>
      </c>
      <c r="E88" s="8">
        <v>0</v>
      </c>
      <c r="F88" s="8">
        <v>0</v>
      </c>
      <c r="G88" s="8">
        <v>0</v>
      </c>
      <c r="H88" s="7"/>
    </row>
    <row r="89" spans="1:8" ht="51" x14ac:dyDescent="0.2">
      <c r="A89" s="33"/>
      <c r="B89" s="27"/>
      <c r="C89" s="29"/>
      <c r="D89" s="17" t="s">
        <v>85</v>
      </c>
      <c r="E89" s="8">
        <v>0</v>
      </c>
      <c r="F89" s="8">
        <v>0</v>
      </c>
      <c r="G89" s="8">
        <v>0</v>
      </c>
      <c r="H89" s="7"/>
    </row>
    <row r="90" spans="1:8" x14ac:dyDescent="0.2">
      <c r="A90" s="34"/>
      <c r="B90" s="28"/>
      <c r="C90" s="30"/>
      <c r="D90" s="9" t="s">
        <v>9</v>
      </c>
      <c r="E90" s="10">
        <f>SUM(E86:E89)</f>
        <v>490091.4</v>
      </c>
      <c r="F90" s="10">
        <f>SUM(F86:F89)</f>
        <v>302872.28000000003</v>
      </c>
      <c r="G90" s="10">
        <f>SUM(G86:G89)</f>
        <v>289798.56</v>
      </c>
      <c r="H90" s="9"/>
    </row>
    <row r="91" spans="1:8" ht="38.25" x14ac:dyDescent="0.2">
      <c r="A91" s="32" t="s">
        <v>40</v>
      </c>
      <c r="B91" s="26" t="s">
        <v>41</v>
      </c>
      <c r="C91" s="29" t="s">
        <v>77</v>
      </c>
      <c r="D91" s="7" t="s">
        <v>6</v>
      </c>
      <c r="E91" s="8">
        <v>0</v>
      </c>
      <c r="F91" s="8">
        <v>0</v>
      </c>
      <c r="G91" s="8">
        <v>0</v>
      </c>
      <c r="H91" s="7"/>
    </row>
    <row r="92" spans="1:8" ht="38.25" x14ac:dyDescent="0.2">
      <c r="A92" s="33"/>
      <c r="B92" s="27"/>
      <c r="C92" s="29"/>
      <c r="D92" s="7" t="s">
        <v>7</v>
      </c>
      <c r="E92" s="8">
        <v>0</v>
      </c>
      <c r="F92" s="8">
        <v>0</v>
      </c>
      <c r="G92" s="8">
        <v>0</v>
      </c>
      <c r="H92" s="7"/>
    </row>
    <row r="93" spans="1:8" ht="25.5" x14ac:dyDescent="0.2">
      <c r="A93" s="33"/>
      <c r="B93" s="27"/>
      <c r="C93" s="29"/>
      <c r="D93" s="7" t="s">
        <v>8</v>
      </c>
      <c r="E93" s="8">
        <v>121200</v>
      </c>
      <c r="F93" s="8">
        <v>121200</v>
      </c>
      <c r="G93" s="8">
        <v>121200</v>
      </c>
      <c r="H93" s="7"/>
    </row>
    <row r="94" spans="1:8" ht="51" x14ac:dyDescent="0.2">
      <c r="A94" s="33"/>
      <c r="B94" s="27"/>
      <c r="C94" s="29"/>
      <c r="D94" s="17" t="s">
        <v>85</v>
      </c>
      <c r="E94" s="8">
        <v>0</v>
      </c>
      <c r="F94" s="8">
        <v>0</v>
      </c>
      <c r="G94" s="8">
        <v>0</v>
      </c>
      <c r="H94" s="7"/>
    </row>
    <row r="95" spans="1:8" x14ac:dyDescent="0.2">
      <c r="A95" s="34"/>
      <c r="B95" s="28"/>
      <c r="C95" s="30"/>
      <c r="D95" s="9" t="s">
        <v>9</v>
      </c>
      <c r="E95" s="10">
        <f>SUM(E91:E94)</f>
        <v>121200</v>
      </c>
      <c r="F95" s="10">
        <f>SUM(F91:F94)</f>
        <v>121200</v>
      </c>
      <c r="G95" s="10">
        <f>SUM(G91:G94)</f>
        <v>121200</v>
      </c>
      <c r="H95" s="9"/>
    </row>
    <row r="96" spans="1:8" ht="38.25" x14ac:dyDescent="0.2">
      <c r="A96" s="32" t="s">
        <v>42</v>
      </c>
      <c r="B96" s="26" t="s">
        <v>43</v>
      </c>
      <c r="C96" s="29" t="s">
        <v>78</v>
      </c>
      <c r="D96" s="7" t="s">
        <v>6</v>
      </c>
      <c r="E96" s="8">
        <v>261090</v>
      </c>
      <c r="F96" s="8">
        <v>261090</v>
      </c>
      <c r="G96" s="8">
        <v>261090</v>
      </c>
      <c r="H96" s="7"/>
    </row>
    <row r="97" spans="1:8" ht="38.25" x14ac:dyDescent="0.2">
      <c r="A97" s="33"/>
      <c r="B97" s="27"/>
      <c r="C97" s="29"/>
      <c r="D97" s="7" t="s">
        <v>7</v>
      </c>
      <c r="E97" s="8">
        <v>0</v>
      </c>
      <c r="F97" s="8">
        <v>0</v>
      </c>
      <c r="G97" s="8">
        <v>0</v>
      </c>
      <c r="H97" s="7"/>
    </row>
    <row r="98" spans="1:8" ht="25.5" x14ac:dyDescent="0.2">
      <c r="A98" s="33"/>
      <c r="B98" s="27"/>
      <c r="C98" s="29"/>
      <c r="D98" s="7" t="s">
        <v>8</v>
      </c>
      <c r="E98" s="8">
        <v>0</v>
      </c>
      <c r="F98" s="8">
        <v>0</v>
      </c>
      <c r="G98" s="8">
        <v>0</v>
      </c>
      <c r="H98" s="7"/>
    </row>
    <row r="99" spans="1:8" ht="51" x14ac:dyDescent="0.2">
      <c r="A99" s="33"/>
      <c r="B99" s="27"/>
      <c r="C99" s="29"/>
      <c r="D99" s="17" t="s">
        <v>85</v>
      </c>
      <c r="E99" s="8">
        <v>0</v>
      </c>
      <c r="F99" s="8">
        <v>0</v>
      </c>
      <c r="G99" s="8">
        <v>0</v>
      </c>
      <c r="H99" s="7"/>
    </row>
    <row r="100" spans="1:8" x14ac:dyDescent="0.2">
      <c r="A100" s="34"/>
      <c r="B100" s="28"/>
      <c r="C100" s="30"/>
      <c r="D100" s="9" t="s">
        <v>9</v>
      </c>
      <c r="E100" s="10">
        <f>SUM(E96:E99)</f>
        <v>261090</v>
      </c>
      <c r="F100" s="10">
        <f>SUM(F96:F99)</f>
        <v>261090</v>
      </c>
      <c r="G100" s="10">
        <f>SUM(G96:G99)</f>
        <v>261090</v>
      </c>
      <c r="H100" s="9"/>
    </row>
    <row r="101" spans="1:8" ht="38.25" x14ac:dyDescent="0.2">
      <c r="A101" s="32" t="s">
        <v>44</v>
      </c>
      <c r="B101" s="26" t="s">
        <v>45</v>
      </c>
      <c r="C101" s="29" t="s">
        <v>79</v>
      </c>
      <c r="D101" s="7" t="s">
        <v>6</v>
      </c>
      <c r="E101" s="8">
        <f>11096489.63</f>
        <v>11096489.630000001</v>
      </c>
      <c r="F101" s="8">
        <v>0</v>
      </c>
      <c r="G101" s="8">
        <v>0</v>
      </c>
      <c r="H101" s="7"/>
    </row>
    <row r="102" spans="1:8" ht="38.25" x14ac:dyDescent="0.2">
      <c r="A102" s="33"/>
      <c r="B102" s="27"/>
      <c r="C102" s="29"/>
      <c r="D102" s="7" t="s">
        <v>7</v>
      </c>
      <c r="E102" s="8">
        <v>0</v>
      </c>
      <c r="F102" s="8">
        <v>0</v>
      </c>
      <c r="G102" s="8">
        <v>0</v>
      </c>
      <c r="H102" s="7"/>
    </row>
    <row r="103" spans="1:8" ht="25.5" x14ac:dyDescent="0.2">
      <c r="A103" s="33"/>
      <c r="B103" s="27"/>
      <c r="C103" s="29"/>
      <c r="D103" s="7" t="s">
        <v>8</v>
      </c>
      <c r="E103" s="8">
        <f>5677000+168003.48+920000</f>
        <v>6765003.4800000004</v>
      </c>
      <c r="F103" s="8">
        <v>5623000</v>
      </c>
      <c r="G103" s="8">
        <v>5601000</v>
      </c>
      <c r="H103" s="7"/>
    </row>
    <row r="104" spans="1:8" ht="51" x14ac:dyDescent="0.2">
      <c r="A104" s="33"/>
      <c r="B104" s="27"/>
      <c r="C104" s="29"/>
      <c r="D104" s="17" t="s">
        <v>85</v>
      </c>
      <c r="E104" s="8">
        <v>0</v>
      </c>
      <c r="F104" s="8">
        <v>0</v>
      </c>
      <c r="G104" s="8">
        <v>0</v>
      </c>
      <c r="H104" s="7"/>
    </row>
    <row r="105" spans="1:8" x14ac:dyDescent="0.2">
      <c r="A105" s="34"/>
      <c r="B105" s="28"/>
      <c r="C105" s="30"/>
      <c r="D105" s="9" t="s">
        <v>9</v>
      </c>
      <c r="E105" s="10">
        <f>SUM(E101:E104)</f>
        <v>17861493.109999999</v>
      </c>
      <c r="F105" s="10">
        <f>SUM(F101:F104)</f>
        <v>5623000</v>
      </c>
      <c r="G105" s="10">
        <f>SUM(G101:G104)</f>
        <v>5601000</v>
      </c>
      <c r="H105" s="9"/>
    </row>
    <row r="106" spans="1:8" ht="38.25" x14ac:dyDescent="0.2">
      <c r="A106" s="32" t="s">
        <v>46</v>
      </c>
      <c r="B106" s="26" t="s">
        <v>47</v>
      </c>
      <c r="C106" s="29" t="s">
        <v>80</v>
      </c>
      <c r="D106" s="7" t="s">
        <v>6</v>
      </c>
      <c r="E106" s="18">
        <f>470000</f>
        <v>470000</v>
      </c>
      <c r="F106" s="18">
        <f>705000</f>
        <v>705000</v>
      </c>
      <c r="G106" s="18">
        <f>376000</f>
        <v>376000</v>
      </c>
      <c r="H106" s="7"/>
    </row>
    <row r="107" spans="1:8" ht="38.25" x14ac:dyDescent="0.2">
      <c r="A107" s="33"/>
      <c r="B107" s="27"/>
      <c r="C107" s="29"/>
      <c r="D107" s="7" t="s">
        <v>7</v>
      </c>
      <c r="E107" s="8">
        <v>0</v>
      </c>
      <c r="F107" s="8">
        <v>0</v>
      </c>
      <c r="G107" s="8">
        <v>0</v>
      </c>
      <c r="H107" s="7"/>
    </row>
    <row r="108" spans="1:8" ht="25.5" x14ac:dyDescent="0.2">
      <c r="A108" s="33"/>
      <c r="B108" s="27"/>
      <c r="C108" s="29"/>
      <c r="D108" s="7" t="s">
        <v>8</v>
      </c>
      <c r="E108" s="8">
        <f>100000+124800+120000+30000+852247.83-659830.23-120276.52</f>
        <v>446941.08000000007</v>
      </c>
      <c r="F108" s="8">
        <f>100000+124800+45000</f>
        <v>269800</v>
      </c>
      <c r="G108" s="8">
        <f>100000+124800+24000</f>
        <v>248800</v>
      </c>
      <c r="H108" s="7"/>
    </row>
    <row r="109" spans="1:8" ht="51" x14ac:dyDescent="0.2">
      <c r="A109" s="33"/>
      <c r="B109" s="27"/>
      <c r="C109" s="29"/>
      <c r="D109" s="17" t="s">
        <v>85</v>
      </c>
      <c r="E109" s="8">
        <v>0</v>
      </c>
      <c r="F109" s="8">
        <v>0</v>
      </c>
      <c r="G109" s="8">
        <v>0</v>
      </c>
      <c r="H109" s="7"/>
    </row>
    <row r="110" spans="1:8" x14ac:dyDescent="0.2">
      <c r="A110" s="34"/>
      <c r="B110" s="28"/>
      <c r="C110" s="30"/>
      <c r="D110" s="9" t="s">
        <v>9</v>
      </c>
      <c r="E110" s="10">
        <f>SUM(E106:E109)</f>
        <v>916941.08000000007</v>
      </c>
      <c r="F110" s="10">
        <f>SUM(F106:F109)</f>
        <v>974800</v>
      </c>
      <c r="G110" s="10">
        <f>SUM(G106:G109)</f>
        <v>624800</v>
      </c>
      <c r="H110" s="9"/>
    </row>
    <row r="111" spans="1:8" ht="38.25" x14ac:dyDescent="0.2">
      <c r="A111" s="32" t="s">
        <v>48</v>
      </c>
      <c r="B111" s="26" t="s">
        <v>49</v>
      </c>
      <c r="C111" s="29" t="s">
        <v>81</v>
      </c>
      <c r="D111" s="7" t="s">
        <v>6</v>
      </c>
      <c r="E111" s="8">
        <f>2455000</f>
        <v>2455000</v>
      </c>
      <c r="F111" s="8">
        <v>0</v>
      </c>
      <c r="G111" s="8">
        <v>0</v>
      </c>
      <c r="H111" s="7"/>
    </row>
    <row r="112" spans="1:8" ht="38.25" x14ac:dyDescent="0.2">
      <c r="A112" s="33"/>
      <c r="B112" s="27"/>
      <c r="C112" s="29"/>
      <c r="D112" s="7" t="s">
        <v>7</v>
      </c>
      <c r="E112" s="8">
        <v>0</v>
      </c>
      <c r="F112" s="8">
        <v>0</v>
      </c>
      <c r="G112" s="8">
        <v>0</v>
      </c>
      <c r="H112" s="7"/>
    </row>
    <row r="113" spans="1:8" ht="25.5" x14ac:dyDescent="0.2">
      <c r="A113" s="33"/>
      <c r="B113" s="27"/>
      <c r="C113" s="29"/>
      <c r="D113" s="7" t="s">
        <v>8</v>
      </c>
      <c r="E113" s="8">
        <f>2464200+4044.74+92436.43</f>
        <v>2560681.1700000004</v>
      </c>
      <c r="F113" s="8">
        <v>2132200</v>
      </c>
      <c r="G113" s="8">
        <v>2132200</v>
      </c>
      <c r="H113" s="7"/>
    </row>
    <row r="114" spans="1:8" ht="51" x14ac:dyDescent="0.2">
      <c r="A114" s="33"/>
      <c r="B114" s="27"/>
      <c r="C114" s="29"/>
      <c r="D114" s="17" t="s">
        <v>85</v>
      </c>
      <c r="E114" s="8">
        <v>0</v>
      </c>
      <c r="F114" s="8">
        <v>0</v>
      </c>
      <c r="G114" s="8">
        <v>0</v>
      </c>
      <c r="H114" s="7"/>
    </row>
    <row r="115" spans="1:8" x14ac:dyDescent="0.2">
      <c r="A115" s="34"/>
      <c r="B115" s="28"/>
      <c r="C115" s="30"/>
      <c r="D115" s="9" t="s">
        <v>9</v>
      </c>
      <c r="E115" s="10">
        <f>SUM(E111:E114)</f>
        <v>5015681.17</v>
      </c>
      <c r="F115" s="10">
        <f>SUM(F111:F114)</f>
        <v>2132200</v>
      </c>
      <c r="G115" s="10">
        <f>SUM(G111:G114)</f>
        <v>2132200</v>
      </c>
      <c r="H115" s="9"/>
    </row>
    <row r="116" spans="1:8" ht="38.25" x14ac:dyDescent="0.2">
      <c r="A116" s="32" t="s">
        <v>108</v>
      </c>
      <c r="B116" s="26" t="s">
        <v>109</v>
      </c>
      <c r="C116" s="29" t="s">
        <v>81</v>
      </c>
      <c r="D116" s="7" t="s">
        <v>6</v>
      </c>
      <c r="E116" s="8">
        <v>3502599</v>
      </c>
      <c r="F116" s="8">
        <v>0</v>
      </c>
      <c r="G116" s="8">
        <v>0</v>
      </c>
      <c r="H116" s="7"/>
    </row>
    <row r="117" spans="1:8" ht="38.25" x14ac:dyDescent="0.2">
      <c r="A117" s="33"/>
      <c r="B117" s="27"/>
      <c r="C117" s="29"/>
      <c r="D117" s="7" t="s">
        <v>7</v>
      </c>
      <c r="E117" s="8">
        <v>0</v>
      </c>
      <c r="F117" s="8">
        <v>0</v>
      </c>
      <c r="G117" s="8">
        <v>0</v>
      </c>
      <c r="H117" s="7"/>
    </row>
    <row r="118" spans="1:8" ht="25.5" x14ac:dyDescent="0.2">
      <c r="A118" s="33"/>
      <c r="B118" s="27"/>
      <c r="C118" s="29"/>
      <c r="D118" s="7" t="s">
        <v>8</v>
      </c>
      <c r="E118" s="8">
        <f>223570.15+200000</f>
        <v>423570.15</v>
      </c>
      <c r="F118" s="8">
        <v>0</v>
      </c>
      <c r="G118" s="8">
        <v>0</v>
      </c>
      <c r="H118" s="7"/>
    </row>
    <row r="119" spans="1:8" ht="51" x14ac:dyDescent="0.2">
      <c r="A119" s="33"/>
      <c r="B119" s="27"/>
      <c r="C119" s="29"/>
      <c r="D119" s="17" t="s">
        <v>85</v>
      </c>
      <c r="E119" s="8">
        <v>0</v>
      </c>
      <c r="F119" s="8">
        <v>0</v>
      </c>
      <c r="G119" s="8">
        <v>0</v>
      </c>
      <c r="H119" s="7"/>
    </row>
    <row r="120" spans="1:8" x14ac:dyDescent="0.2">
      <c r="A120" s="34"/>
      <c r="B120" s="28"/>
      <c r="C120" s="30"/>
      <c r="D120" s="9" t="s">
        <v>9</v>
      </c>
      <c r="E120" s="10">
        <f>SUM(E116:E119)</f>
        <v>3926169.15</v>
      </c>
      <c r="F120" s="10">
        <f>SUM(F116:F119)</f>
        <v>0</v>
      </c>
      <c r="G120" s="10">
        <f>SUM(G116:G119)</f>
        <v>0</v>
      </c>
      <c r="H120" s="9"/>
    </row>
    <row r="121" spans="1:8" ht="38.25" x14ac:dyDescent="0.2">
      <c r="A121" s="25" t="s">
        <v>50</v>
      </c>
      <c r="B121" s="26" t="s">
        <v>55</v>
      </c>
      <c r="C121" s="29"/>
      <c r="D121" s="7" t="s">
        <v>6</v>
      </c>
      <c r="E121" s="8">
        <f t="shared" ref="E121:G124" si="6">E126+E131+E136+E141</f>
        <v>10448702.5</v>
      </c>
      <c r="F121" s="8">
        <f t="shared" si="6"/>
        <v>12709482.5</v>
      </c>
      <c r="G121" s="8">
        <f t="shared" si="6"/>
        <v>14159382.5</v>
      </c>
      <c r="H121" s="7"/>
    </row>
    <row r="122" spans="1:8" ht="38.25" x14ac:dyDescent="0.2">
      <c r="A122" s="3" t="s">
        <v>0</v>
      </c>
      <c r="B122" s="27"/>
      <c r="C122" s="29"/>
      <c r="D122" s="7" t="s">
        <v>7</v>
      </c>
      <c r="E122" s="8">
        <f t="shared" si="6"/>
        <v>0</v>
      </c>
      <c r="F122" s="8">
        <f t="shared" si="6"/>
        <v>0</v>
      </c>
      <c r="G122" s="8">
        <f t="shared" si="6"/>
        <v>0</v>
      </c>
      <c r="H122" s="7"/>
    </row>
    <row r="123" spans="1:8" ht="25.5" x14ac:dyDescent="0.2">
      <c r="A123" s="3" t="s">
        <v>0</v>
      </c>
      <c r="B123" s="27"/>
      <c r="C123" s="29"/>
      <c r="D123" s="7" t="s">
        <v>8</v>
      </c>
      <c r="E123" s="8">
        <f t="shared" si="6"/>
        <v>2498167.98</v>
      </c>
      <c r="F123" s="8">
        <f t="shared" si="6"/>
        <v>2387417.7599999998</v>
      </c>
      <c r="G123" s="8">
        <f t="shared" si="6"/>
        <v>2387417.7599999998</v>
      </c>
      <c r="H123" s="7"/>
    </row>
    <row r="124" spans="1:8" ht="51" x14ac:dyDescent="0.2">
      <c r="A124" s="3" t="s">
        <v>0</v>
      </c>
      <c r="B124" s="27"/>
      <c r="C124" s="29"/>
      <c r="D124" s="17" t="s">
        <v>85</v>
      </c>
      <c r="E124" s="8">
        <f t="shared" si="6"/>
        <v>0</v>
      </c>
      <c r="F124" s="8">
        <f t="shared" si="6"/>
        <v>0</v>
      </c>
      <c r="G124" s="8">
        <f t="shared" si="6"/>
        <v>0</v>
      </c>
      <c r="H124" s="7"/>
    </row>
    <row r="125" spans="1:8" x14ac:dyDescent="0.2">
      <c r="A125" s="5" t="s">
        <v>0</v>
      </c>
      <c r="B125" s="28"/>
      <c r="C125" s="30"/>
      <c r="D125" s="15" t="s">
        <v>9</v>
      </c>
      <c r="E125" s="16">
        <f>SUM(E121:E124)</f>
        <v>12946870.48</v>
      </c>
      <c r="F125" s="16">
        <f>SUM(F121:F124)</f>
        <v>15096900.26</v>
      </c>
      <c r="G125" s="16">
        <f>SUM(G121:G124)</f>
        <v>16546800.26</v>
      </c>
      <c r="H125" s="15"/>
    </row>
    <row r="126" spans="1:8" ht="38.25" x14ac:dyDescent="0.2">
      <c r="A126" s="25" t="s">
        <v>51</v>
      </c>
      <c r="B126" s="26" t="s">
        <v>56</v>
      </c>
      <c r="C126" s="29" t="s">
        <v>74</v>
      </c>
      <c r="D126" s="7" t="s">
        <v>6</v>
      </c>
      <c r="E126" s="8">
        <f>10825180-955300-313080</f>
        <v>9556800</v>
      </c>
      <c r="F126" s="8">
        <v>11854380</v>
      </c>
      <c r="G126" s="8">
        <v>13304280</v>
      </c>
      <c r="H126" s="7"/>
    </row>
    <row r="127" spans="1:8" ht="38.25" x14ac:dyDescent="0.2">
      <c r="A127" s="3" t="s">
        <v>0</v>
      </c>
      <c r="B127" s="27"/>
      <c r="C127" s="29"/>
      <c r="D127" s="7" t="s">
        <v>7</v>
      </c>
      <c r="E127" s="8">
        <v>0</v>
      </c>
      <c r="F127" s="8">
        <v>0</v>
      </c>
      <c r="G127" s="8">
        <v>0</v>
      </c>
      <c r="H127" s="7"/>
    </row>
    <row r="128" spans="1:8" ht="25.5" x14ac:dyDescent="0.2">
      <c r="A128" s="3" t="s">
        <v>0</v>
      </c>
      <c r="B128" s="27"/>
      <c r="C128" s="29"/>
      <c r="D128" s="7" t="s">
        <v>8</v>
      </c>
      <c r="E128" s="8">
        <v>0</v>
      </c>
      <c r="F128" s="8">
        <v>0</v>
      </c>
      <c r="G128" s="8">
        <v>0</v>
      </c>
      <c r="H128" s="7"/>
    </row>
    <row r="129" spans="1:8" ht="51" x14ac:dyDescent="0.2">
      <c r="A129" s="3" t="s">
        <v>0</v>
      </c>
      <c r="B129" s="27"/>
      <c r="C129" s="29"/>
      <c r="D129" s="17" t="s">
        <v>85</v>
      </c>
      <c r="E129" s="8">
        <v>0</v>
      </c>
      <c r="F129" s="8">
        <v>0</v>
      </c>
      <c r="G129" s="8">
        <v>0</v>
      </c>
      <c r="H129" s="7"/>
    </row>
    <row r="130" spans="1:8" x14ac:dyDescent="0.2">
      <c r="A130" s="5" t="s">
        <v>0</v>
      </c>
      <c r="B130" s="28"/>
      <c r="C130" s="30"/>
      <c r="D130" s="9" t="s">
        <v>9</v>
      </c>
      <c r="E130" s="10">
        <f>SUM(E126:E129)</f>
        <v>9556800</v>
      </c>
      <c r="F130" s="10">
        <f>SUM(F126:F129)</f>
        <v>11854380</v>
      </c>
      <c r="G130" s="10">
        <f>SUM(G126:G129)</f>
        <v>13304280</v>
      </c>
      <c r="H130" s="9"/>
    </row>
    <row r="131" spans="1:8" ht="38.25" x14ac:dyDescent="0.2">
      <c r="A131" s="32" t="s">
        <v>52</v>
      </c>
      <c r="B131" s="26" t="s">
        <v>57</v>
      </c>
      <c r="C131" s="29" t="s">
        <v>74</v>
      </c>
      <c r="D131" s="7" t="s">
        <v>6</v>
      </c>
      <c r="E131" s="18">
        <f>51200+36800</f>
        <v>88000</v>
      </c>
      <c r="F131" s="18">
        <v>51200</v>
      </c>
      <c r="G131" s="18">
        <v>51200</v>
      </c>
      <c r="H131" s="7"/>
    </row>
    <row r="132" spans="1:8" ht="38.25" x14ac:dyDescent="0.2">
      <c r="A132" s="33"/>
      <c r="B132" s="27"/>
      <c r="C132" s="29"/>
      <c r="D132" s="7" t="s">
        <v>7</v>
      </c>
      <c r="E132" s="8">
        <v>0</v>
      </c>
      <c r="F132" s="8">
        <v>0</v>
      </c>
      <c r="G132" s="8">
        <v>0</v>
      </c>
      <c r="H132" s="7"/>
    </row>
    <row r="133" spans="1:8" ht="25.5" x14ac:dyDescent="0.2">
      <c r="A133" s="33"/>
      <c r="B133" s="27"/>
      <c r="C133" s="29"/>
      <c r="D133" s="7" t="s">
        <v>8</v>
      </c>
      <c r="E133" s="8">
        <v>0</v>
      </c>
      <c r="F133" s="8">
        <v>0</v>
      </c>
      <c r="G133" s="8">
        <v>0</v>
      </c>
      <c r="H133" s="7"/>
    </row>
    <row r="134" spans="1:8" ht="51" x14ac:dyDescent="0.2">
      <c r="A134" s="33"/>
      <c r="B134" s="27"/>
      <c r="C134" s="29"/>
      <c r="D134" s="17" t="s">
        <v>85</v>
      </c>
      <c r="E134" s="8">
        <v>0</v>
      </c>
      <c r="F134" s="8">
        <v>0</v>
      </c>
      <c r="G134" s="8">
        <v>0</v>
      </c>
      <c r="H134" s="7"/>
    </row>
    <row r="135" spans="1:8" x14ac:dyDescent="0.2">
      <c r="A135" s="34"/>
      <c r="B135" s="28"/>
      <c r="C135" s="30"/>
      <c r="D135" s="9" t="s">
        <v>9</v>
      </c>
      <c r="E135" s="10">
        <f>SUM(E131:E134)</f>
        <v>88000</v>
      </c>
      <c r="F135" s="10">
        <f>SUM(F131:F134)</f>
        <v>51200</v>
      </c>
      <c r="G135" s="10">
        <f>SUM(G131:G134)</f>
        <v>51200</v>
      </c>
      <c r="H135" s="9"/>
    </row>
    <row r="136" spans="1:8" ht="38.25" x14ac:dyDescent="0.2">
      <c r="A136" s="32" t="s">
        <v>53</v>
      </c>
      <c r="B136" s="26" t="s">
        <v>58</v>
      </c>
      <c r="C136" s="29" t="s">
        <v>79</v>
      </c>
      <c r="D136" s="7" t="s">
        <v>6</v>
      </c>
      <c r="E136" s="8">
        <v>0</v>
      </c>
      <c r="F136" s="8">
        <v>0</v>
      </c>
      <c r="G136" s="8">
        <v>0</v>
      </c>
      <c r="H136" s="7"/>
    </row>
    <row r="137" spans="1:8" ht="38.25" x14ac:dyDescent="0.2">
      <c r="A137" s="33"/>
      <c r="B137" s="27"/>
      <c r="C137" s="29"/>
      <c r="D137" s="7" t="s">
        <v>7</v>
      </c>
      <c r="E137" s="8">
        <v>0</v>
      </c>
      <c r="F137" s="8">
        <v>0</v>
      </c>
      <c r="G137" s="8">
        <v>0</v>
      </c>
      <c r="H137" s="7"/>
    </row>
    <row r="138" spans="1:8" ht="25.5" x14ac:dyDescent="0.2">
      <c r="A138" s="33"/>
      <c r="B138" s="27"/>
      <c r="C138" s="29"/>
      <c r="D138" s="7" t="s">
        <v>8</v>
      </c>
      <c r="E138" s="8">
        <f>2065856.76+110750.22</f>
        <v>2176606.98</v>
      </c>
      <c r="F138" s="8">
        <v>2065856.76</v>
      </c>
      <c r="G138" s="8">
        <v>2065856.76</v>
      </c>
      <c r="H138" s="7"/>
    </row>
    <row r="139" spans="1:8" ht="51" x14ac:dyDescent="0.2">
      <c r="A139" s="33"/>
      <c r="B139" s="27"/>
      <c r="C139" s="29"/>
      <c r="D139" s="17" t="s">
        <v>85</v>
      </c>
      <c r="E139" s="8">
        <v>0</v>
      </c>
      <c r="F139" s="8">
        <v>0</v>
      </c>
      <c r="G139" s="8">
        <v>0</v>
      </c>
      <c r="H139" s="7"/>
    </row>
    <row r="140" spans="1:8" x14ac:dyDescent="0.2">
      <c r="A140" s="34"/>
      <c r="B140" s="28"/>
      <c r="C140" s="30"/>
      <c r="D140" s="9" t="s">
        <v>9</v>
      </c>
      <c r="E140" s="10">
        <f>SUM(E136:E139)</f>
        <v>2176606.98</v>
      </c>
      <c r="F140" s="10">
        <f>SUM(F136:F139)</f>
        <v>2065856.76</v>
      </c>
      <c r="G140" s="10">
        <f>SUM(G136:G139)</f>
        <v>2065856.76</v>
      </c>
      <c r="H140" s="9"/>
    </row>
    <row r="141" spans="1:8" ht="38.25" x14ac:dyDescent="0.2">
      <c r="A141" s="32" t="s">
        <v>54</v>
      </c>
      <c r="B141" s="35" t="s">
        <v>86</v>
      </c>
      <c r="C141" s="29" t="s">
        <v>82</v>
      </c>
      <c r="D141" s="7" t="s">
        <v>6</v>
      </c>
      <c r="E141" s="8">
        <v>803902.5</v>
      </c>
      <c r="F141" s="8">
        <v>803902.5</v>
      </c>
      <c r="G141" s="8">
        <v>803902.5</v>
      </c>
      <c r="H141" s="7"/>
    </row>
    <row r="142" spans="1:8" ht="38.25" x14ac:dyDescent="0.2">
      <c r="A142" s="33"/>
      <c r="B142" s="36"/>
      <c r="C142" s="29"/>
      <c r="D142" s="7" t="s">
        <v>7</v>
      </c>
      <c r="E142" s="8">
        <v>0</v>
      </c>
      <c r="F142" s="8">
        <v>0</v>
      </c>
      <c r="G142" s="8">
        <v>0</v>
      </c>
      <c r="H142" s="7"/>
    </row>
    <row r="143" spans="1:8" ht="25.5" x14ac:dyDescent="0.2">
      <c r="A143" s="33"/>
      <c r="B143" s="36"/>
      <c r="C143" s="29"/>
      <c r="D143" s="7" t="s">
        <v>8</v>
      </c>
      <c r="E143" s="8">
        <v>321561</v>
      </c>
      <c r="F143" s="8">
        <v>321561</v>
      </c>
      <c r="G143" s="8">
        <v>321561</v>
      </c>
      <c r="H143" s="7"/>
    </row>
    <row r="144" spans="1:8" ht="51" x14ac:dyDescent="0.2">
      <c r="A144" s="33"/>
      <c r="B144" s="36"/>
      <c r="C144" s="29"/>
      <c r="D144" s="17" t="s">
        <v>85</v>
      </c>
      <c r="E144" s="8">
        <v>0</v>
      </c>
      <c r="F144" s="8">
        <v>0</v>
      </c>
      <c r="G144" s="8">
        <v>0</v>
      </c>
      <c r="H144" s="7"/>
    </row>
    <row r="145" spans="1:8" x14ac:dyDescent="0.2">
      <c r="A145" s="34"/>
      <c r="B145" s="37"/>
      <c r="C145" s="30"/>
      <c r="D145" s="9" t="s">
        <v>9</v>
      </c>
      <c r="E145" s="10">
        <f>SUM(E141:E144)</f>
        <v>1125463.5</v>
      </c>
      <c r="F145" s="10">
        <f>SUM(F141:F144)</f>
        <v>1125463.5</v>
      </c>
      <c r="G145" s="10">
        <f>SUM(G141:G144)</f>
        <v>1125463.5</v>
      </c>
      <c r="H145" s="9"/>
    </row>
    <row r="146" spans="1:8" ht="38.25" x14ac:dyDescent="0.2">
      <c r="A146" s="25" t="s">
        <v>59</v>
      </c>
      <c r="B146" s="26" t="s">
        <v>61</v>
      </c>
      <c r="C146" s="29"/>
      <c r="D146" s="7" t="s">
        <v>6</v>
      </c>
      <c r="E146" s="8">
        <f>E151+E156+E166+E161</f>
        <v>127021</v>
      </c>
      <c r="F146" s="8">
        <f t="shared" ref="F146:G149" si="7">F151+F166+F156</f>
        <v>7015788</v>
      </c>
      <c r="G146" s="8">
        <f t="shared" si="7"/>
        <v>0</v>
      </c>
      <c r="H146" s="7"/>
    </row>
    <row r="147" spans="1:8" ht="38.25" x14ac:dyDescent="0.2">
      <c r="A147" s="3" t="s">
        <v>0</v>
      </c>
      <c r="B147" s="27"/>
      <c r="C147" s="29"/>
      <c r="D147" s="7" t="s">
        <v>7</v>
      </c>
      <c r="E147" s="8">
        <f>E152+E157+E167+E172</f>
        <v>0</v>
      </c>
      <c r="F147" s="8">
        <f t="shared" si="7"/>
        <v>0</v>
      </c>
      <c r="G147" s="8">
        <f t="shared" si="7"/>
        <v>0</v>
      </c>
      <c r="H147" s="7"/>
    </row>
    <row r="148" spans="1:8" ht="25.5" x14ac:dyDescent="0.2">
      <c r="A148" s="3" t="s">
        <v>0</v>
      </c>
      <c r="B148" s="27"/>
      <c r="C148" s="29"/>
      <c r="D148" s="7" t="s">
        <v>8</v>
      </c>
      <c r="E148" s="8">
        <f>E153+E158+E168+E163</f>
        <v>7628176</v>
      </c>
      <c r="F148" s="8">
        <f t="shared" si="7"/>
        <v>7838707.2599999998</v>
      </c>
      <c r="G148" s="8">
        <f t="shared" si="7"/>
        <v>7369511</v>
      </c>
      <c r="H148" s="7"/>
    </row>
    <row r="149" spans="1:8" ht="51" x14ac:dyDescent="0.2">
      <c r="A149" s="3" t="s">
        <v>0</v>
      </c>
      <c r="B149" s="27"/>
      <c r="C149" s="29"/>
      <c r="D149" s="17" t="s">
        <v>85</v>
      </c>
      <c r="E149" s="8">
        <f>E154+E169+E159</f>
        <v>97313</v>
      </c>
      <c r="F149" s="8">
        <f t="shared" si="7"/>
        <v>60000</v>
      </c>
      <c r="G149" s="8">
        <f t="shared" si="7"/>
        <v>60000</v>
      </c>
      <c r="H149" s="7"/>
    </row>
    <row r="150" spans="1:8" x14ac:dyDescent="0.2">
      <c r="A150" s="5" t="s">
        <v>0</v>
      </c>
      <c r="B150" s="28"/>
      <c r="C150" s="30"/>
      <c r="D150" s="15" t="s">
        <v>9</v>
      </c>
      <c r="E150" s="16">
        <f>SUM(E146:E149)</f>
        <v>7852510</v>
      </c>
      <c r="F150" s="16">
        <f>SUM(F146:F149)</f>
        <v>14914495.26</v>
      </c>
      <c r="G150" s="16">
        <f>SUM(G146:G149)</f>
        <v>7429511</v>
      </c>
      <c r="H150" s="15"/>
    </row>
    <row r="151" spans="1:8" ht="38.25" x14ac:dyDescent="0.2">
      <c r="A151" s="25" t="s">
        <v>60</v>
      </c>
      <c r="B151" s="26" t="s">
        <v>62</v>
      </c>
      <c r="C151" s="29" t="s">
        <v>83</v>
      </c>
      <c r="D151" s="7" t="s">
        <v>6</v>
      </c>
      <c r="E151" s="8">
        <v>0</v>
      </c>
      <c r="F151" s="8">
        <v>0</v>
      </c>
      <c r="G151" s="8">
        <v>0</v>
      </c>
      <c r="H151" s="7"/>
    </row>
    <row r="152" spans="1:8" ht="38.25" x14ac:dyDescent="0.2">
      <c r="A152" s="3" t="s">
        <v>0</v>
      </c>
      <c r="B152" s="27"/>
      <c r="C152" s="29"/>
      <c r="D152" s="7" t="s">
        <v>7</v>
      </c>
      <c r="E152" s="8">
        <v>0</v>
      </c>
      <c r="F152" s="8">
        <v>0</v>
      </c>
      <c r="G152" s="8">
        <v>0</v>
      </c>
      <c r="H152" s="7"/>
    </row>
    <row r="153" spans="1:8" ht="25.5" x14ac:dyDescent="0.2">
      <c r="A153" s="3" t="s">
        <v>0</v>
      </c>
      <c r="B153" s="27"/>
      <c r="C153" s="29"/>
      <c r="D153" s="7" t="s">
        <v>8</v>
      </c>
      <c r="E153" s="8">
        <f>710000+20000</f>
        <v>730000</v>
      </c>
      <c r="F153" s="8">
        <v>500000</v>
      </c>
      <c r="G153" s="8">
        <v>500000</v>
      </c>
      <c r="H153" s="7"/>
    </row>
    <row r="154" spans="1:8" ht="51" x14ac:dyDescent="0.2">
      <c r="A154" s="3" t="s">
        <v>0</v>
      </c>
      <c r="B154" s="27"/>
      <c r="C154" s="29"/>
      <c r="D154" s="17" t="s">
        <v>85</v>
      </c>
      <c r="E154" s="8">
        <v>0</v>
      </c>
      <c r="F154" s="8">
        <v>0</v>
      </c>
      <c r="G154" s="8">
        <v>0</v>
      </c>
      <c r="H154" s="7"/>
    </row>
    <row r="155" spans="1:8" x14ac:dyDescent="0.2">
      <c r="A155" s="5" t="s">
        <v>0</v>
      </c>
      <c r="B155" s="28"/>
      <c r="C155" s="30"/>
      <c r="D155" s="9" t="s">
        <v>9</v>
      </c>
      <c r="E155" s="10">
        <f>SUM(E151:E154)</f>
        <v>730000</v>
      </c>
      <c r="F155" s="10">
        <f>SUM(F151:F154)</f>
        <v>500000</v>
      </c>
      <c r="G155" s="10">
        <f>SUM(G151:G154)</f>
        <v>500000</v>
      </c>
      <c r="H155" s="9"/>
    </row>
    <row r="156" spans="1:8" ht="38.25" x14ac:dyDescent="0.2">
      <c r="A156" s="25" t="s">
        <v>101</v>
      </c>
      <c r="B156" s="26" t="s">
        <v>102</v>
      </c>
      <c r="C156" s="29" t="s">
        <v>104</v>
      </c>
      <c r="D156" s="7" t="s">
        <v>6</v>
      </c>
      <c r="E156" s="8">
        <v>0</v>
      </c>
      <c r="F156" s="8">
        <v>0</v>
      </c>
      <c r="G156" s="8">
        <v>0</v>
      </c>
      <c r="H156" s="7"/>
    </row>
    <row r="157" spans="1:8" ht="38.25" x14ac:dyDescent="0.2">
      <c r="A157" s="3" t="s">
        <v>0</v>
      </c>
      <c r="B157" s="27"/>
      <c r="C157" s="29"/>
      <c r="D157" s="7" t="s">
        <v>7</v>
      </c>
      <c r="E157" s="8">
        <v>0</v>
      </c>
      <c r="F157" s="8">
        <v>0</v>
      </c>
      <c r="G157" s="8">
        <v>0</v>
      </c>
      <c r="H157" s="7"/>
    </row>
    <row r="158" spans="1:8" ht="25.5" x14ac:dyDescent="0.2">
      <c r="A158" s="3" t="s">
        <v>0</v>
      </c>
      <c r="B158" s="27"/>
      <c r="C158" s="29"/>
      <c r="D158" s="7" t="s">
        <v>8</v>
      </c>
      <c r="E158" s="8">
        <f>6868176-6984.64-1124+30000</f>
        <v>6890067.3600000003</v>
      </c>
      <c r="F158" s="8">
        <v>6890891</v>
      </c>
      <c r="G158" s="8">
        <v>6869511</v>
      </c>
      <c r="H158" s="7"/>
    </row>
    <row r="159" spans="1:8" ht="51" x14ac:dyDescent="0.2">
      <c r="A159" s="3" t="s">
        <v>0</v>
      </c>
      <c r="B159" s="27"/>
      <c r="C159" s="29"/>
      <c r="D159" s="17" t="s">
        <v>85</v>
      </c>
      <c r="E159" s="8">
        <f>60000+37313</f>
        <v>97313</v>
      </c>
      <c r="F159" s="8">
        <v>60000</v>
      </c>
      <c r="G159" s="8">
        <v>60000</v>
      </c>
      <c r="H159" s="7"/>
    </row>
    <row r="160" spans="1:8" x14ac:dyDescent="0.2">
      <c r="A160" s="5" t="s">
        <v>0</v>
      </c>
      <c r="B160" s="28"/>
      <c r="C160" s="30"/>
      <c r="D160" s="9" t="s">
        <v>9</v>
      </c>
      <c r="E160" s="10">
        <f>SUM(E156:E159)</f>
        <v>6987380.3600000003</v>
      </c>
      <c r="F160" s="10">
        <f>SUM(F156:F159)</f>
        <v>6950891</v>
      </c>
      <c r="G160" s="10">
        <f>SUM(G156:G159)</f>
        <v>6929511</v>
      </c>
      <c r="H160" s="9"/>
    </row>
    <row r="161" spans="1:8" ht="38.25" x14ac:dyDescent="0.2">
      <c r="A161" s="25" t="s">
        <v>119</v>
      </c>
      <c r="B161" s="26" t="s">
        <v>102</v>
      </c>
      <c r="C161" s="29" t="s">
        <v>104</v>
      </c>
      <c r="D161" s="7" t="s">
        <v>6</v>
      </c>
      <c r="E161" s="8">
        <f>109426+17595</f>
        <v>127021</v>
      </c>
      <c r="F161" s="8">
        <v>0</v>
      </c>
      <c r="G161" s="8">
        <v>0</v>
      </c>
      <c r="H161" s="7"/>
    </row>
    <row r="162" spans="1:8" ht="38.25" x14ac:dyDescent="0.2">
      <c r="A162" s="3" t="s">
        <v>0</v>
      </c>
      <c r="B162" s="27"/>
      <c r="C162" s="29"/>
      <c r="D162" s="7" t="s">
        <v>7</v>
      </c>
      <c r="E162" s="8">
        <v>0</v>
      </c>
      <c r="F162" s="8">
        <v>0</v>
      </c>
      <c r="G162" s="8">
        <v>0</v>
      </c>
      <c r="H162" s="7"/>
    </row>
    <row r="163" spans="1:8" ht="25.5" x14ac:dyDescent="0.2">
      <c r="A163" s="3" t="s">
        <v>0</v>
      </c>
      <c r="B163" s="27"/>
      <c r="C163" s="29"/>
      <c r="D163" s="7" t="s">
        <v>8</v>
      </c>
      <c r="E163" s="8">
        <f>6984.64+1124</f>
        <v>8108.64</v>
      </c>
      <c r="F163" s="8">
        <v>0</v>
      </c>
      <c r="G163" s="8">
        <v>0</v>
      </c>
      <c r="H163" s="7"/>
    </row>
    <row r="164" spans="1:8" ht="51" x14ac:dyDescent="0.2">
      <c r="A164" s="3" t="s">
        <v>0</v>
      </c>
      <c r="B164" s="27"/>
      <c r="C164" s="29"/>
      <c r="D164" s="17" t="s">
        <v>85</v>
      </c>
      <c r="E164" s="8">
        <v>0</v>
      </c>
      <c r="F164" s="8">
        <v>0</v>
      </c>
      <c r="G164" s="8">
        <v>0</v>
      </c>
      <c r="H164" s="7"/>
    </row>
    <row r="165" spans="1:8" x14ac:dyDescent="0.2">
      <c r="A165" s="5" t="s">
        <v>0</v>
      </c>
      <c r="B165" s="28"/>
      <c r="C165" s="30"/>
      <c r="D165" s="9" t="s">
        <v>9</v>
      </c>
      <c r="E165" s="10">
        <f>SUM(E161:E164)</f>
        <v>135129.64000000001</v>
      </c>
      <c r="F165" s="10">
        <f>SUM(F161:F164)</f>
        <v>0</v>
      </c>
      <c r="G165" s="10">
        <f>SUM(G161:G164)</f>
        <v>0</v>
      </c>
      <c r="H165" s="9"/>
    </row>
    <row r="166" spans="1:8" ht="38.25" x14ac:dyDescent="0.2">
      <c r="A166" s="25" t="s">
        <v>110</v>
      </c>
      <c r="B166" s="26" t="s">
        <v>111</v>
      </c>
      <c r="C166" s="29" t="s">
        <v>104</v>
      </c>
      <c r="D166" s="7" t="s">
        <v>6</v>
      </c>
      <c r="E166" s="8">
        <v>0</v>
      </c>
      <c r="F166" s="8">
        <v>7015788</v>
      </c>
      <c r="G166" s="8">
        <v>0</v>
      </c>
      <c r="H166" s="7"/>
    </row>
    <row r="167" spans="1:8" ht="38.25" x14ac:dyDescent="0.2">
      <c r="A167" s="3" t="s">
        <v>0</v>
      </c>
      <c r="B167" s="27"/>
      <c r="C167" s="29"/>
      <c r="D167" s="7" t="s">
        <v>7</v>
      </c>
      <c r="E167" s="8">
        <v>0</v>
      </c>
      <c r="F167" s="8">
        <v>0</v>
      </c>
      <c r="G167" s="8">
        <v>0</v>
      </c>
      <c r="H167" s="7"/>
    </row>
    <row r="168" spans="1:8" ht="25.5" x14ac:dyDescent="0.2">
      <c r="A168" s="3" t="s">
        <v>0</v>
      </c>
      <c r="B168" s="27"/>
      <c r="C168" s="29"/>
      <c r="D168" s="7" t="s">
        <v>8</v>
      </c>
      <c r="E168" s="8"/>
      <c r="F168" s="8">
        <v>447816.26</v>
      </c>
      <c r="G168" s="8"/>
      <c r="H168" s="7"/>
    </row>
    <row r="169" spans="1:8" ht="51" x14ac:dyDescent="0.2">
      <c r="A169" s="3" t="s">
        <v>0</v>
      </c>
      <c r="B169" s="27"/>
      <c r="C169" s="29"/>
      <c r="D169" s="17" t="s">
        <v>85</v>
      </c>
      <c r="E169" s="8"/>
      <c r="F169" s="8"/>
      <c r="G169" s="8"/>
      <c r="H169" s="7"/>
    </row>
    <row r="170" spans="1:8" x14ac:dyDescent="0.2">
      <c r="A170" s="5" t="s">
        <v>0</v>
      </c>
      <c r="B170" s="28"/>
      <c r="C170" s="30"/>
      <c r="D170" s="9" t="s">
        <v>9</v>
      </c>
      <c r="E170" s="10">
        <f>SUM(E166:E169)</f>
        <v>0</v>
      </c>
      <c r="F170" s="10">
        <f>SUM(F166:F169)</f>
        <v>7463604.2599999998</v>
      </c>
      <c r="G170" s="10">
        <f>SUM(G166:G169)</f>
        <v>0</v>
      </c>
      <c r="H170" s="9"/>
    </row>
    <row r="171" spans="1:8" ht="38.25" x14ac:dyDescent="0.2">
      <c r="A171" s="25" t="s">
        <v>63</v>
      </c>
      <c r="B171" s="26" t="s">
        <v>67</v>
      </c>
      <c r="C171" s="29"/>
      <c r="D171" s="7" t="s">
        <v>6</v>
      </c>
      <c r="E171" s="8">
        <f t="shared" ref="E171:G172" si="8">E176+E181</f>
        <v>220800</v>
      </c>
      <c r="F171" s="8">
        <f t="shared" si="8"/>
        <v>220800</v>
      </c>
      <c r="G171" s="8">
        <f t="shared" si="8"/>
        <v>220800</v>
      </c>
      <c r="H171" s="7"/>
    </row>
    <row r="172" spans="1:8" ht="38.25" x14ac:dyDescent="0.2">
      <c r="A172" s="3" t="s">
        <v>0</v>
      </c>
      <c r="B172" s="27"/>
      <c r="C172" s="29"/>
      <c r="D172" s="7" t="s">
        <v>7</v>
      </c>
      <c r="E172" s="8">
        <f t="shared" si="8"/>
        <v>0</v>
      </c>
      <c r="F172" s="8">
        <f t="shared" si="8"/>
        <v>0</v>
      </c>
      <c r="G172" s="8">
        <f t="shared" si="8"/>
        <v>0</v>
      </c>
      <c r="H172" s="7"/>
    </row>
    <row r="173" spans="1:8" ht="25.5" x14ac:dyDescent="0.2">
      <c r="A173" s="3" t="s">
        <v>0</v>
      </c>
      <c r="B173" s="27"/>
      <c r="C173" s="29"/>
      <c r="D173" s="7" t="s">
        <v>8</v>
      </c>
      <c r="E173" s="8">
        <f>E178+E183+E188+E193</f>
        <v>10147910.449999999</v>
      </c>
      <c r="F173" s="8">
        <f>F178+F183+F188</f>
        <v>9192430</v>
      </c>
      <c r="G173" s="8">
        <f>G178+G183+G188</f>
        <v>9217593.1999999993</v>
      </c>
      <c r="H173" s="7"/>
    </row>
    <row r="174" spans="1:8" ht="51" x14ac:dyDescent="0.2">
      <c r="A174" s="3" t="s">
        <v>0</v>
      </c>
      <c r="B174" s="27"/>
      <c r="C174" s="29"/>
      <c r="D174" s="17" t="s">
        <v>85</v>
      </c>
      <c r="E174" s="8">
        <f t="shared" ref="E174:G174" si="9">E179+E184</f>
        <v>689150</v>
      </c>
      <c r="F174" s="8">
        <f t="shared" si="9"/>
        <v>689150</v>
      </c>
      <c r="G174" s="8">
        <f t="shared" si="9"/>
        <v>689150</v>
      </c>
      <c r="H174" s="7"/>
    </row>
    <row r="175" spans="1:8" x14ac:dyDescent="0.2">
      <c r="A175" s="5" t="s">
        <v>0</v>
      </c>
      <c r="B175" s="28"/>
      <c r="C175" s="30"/>
      <c r="D175" s="15" t="s">
        <v>9</v>
      </c>
      <c r="E175" s="16">
        <f>SUM(E171:E174)</f>
        <v>11057860.449999999</v>
      </c>
      <c r="F175" s="16">
        <f>SUM(F171:F174)</f>
        <v>10102380</v>
      </c>
      <c r="G175" s="16">
        <f>SUM(G171:G174)</f>
        <v>10127543.199999999</v>
      </c>
      <c r="H175" s="15"/>
    </row>
    <row r="176" spans="1:8" ht="38.25" x14ac:dyDescent="0.2">
      <c r="A176" s="25" t="s">
        <v>64</v>
      </c>
      <c r="B176" s="31" t="s">
        <v>84</v>
      </c>
      <c r="C176" s="29" t="s">
        <v>103</v>
      </c>
      <c r="D176" s="7" t="s">
        <v>6</v>
      </c>
      <c r="E176" s="8">
        <v>0</v>
      </c>
      <c r="F176" s="8">
        <v>0</v>
      </c>
      <c r="G176" s="8">
        <v>0</v>
      </c>
      <c r="H176" s="7"/>
    </row>
    <row r="177" spans="1:8" ht="38.25" x14ac:dyDescent="0.2">
      <c r="A177" s="3" t="s">
        <v>0</v>
      </c>
      <c r="B177" s="27"/>
      <c r="C177" s="29"/>
      <c r="D177" s="7" t="s">
        <v>7</v>
      </c>
      <c r="E177" s="8">
        <v>0</v>
      </c>
      <c r="F177" s="8">
        <v>0</v>
      </c>
      <c r="G177" s="8">
        <v>0</v>
      </c>
      <c r="H177" s="7"/>
    </row>
    <row r="178" spans="1:8" ht="25.5" x14ac:dyDescent="0.2">
      <c r="A178" s="3" t="s">
        <v>0</v>
      </c>
      <c r="B178" s="27"/>
      <c r="C178" s="29"/>
      <c r="D178" s="7" t="s">
        <v>8</v>
      </c>
      <c r="E178" s="8">
        <f>11025510+5000+59190-988299.09</f>
        <v>10101400.91</v>
      </c>
      <c r="F178" s="8">
        <f>9187430+5000</f>
        <v>9192430</v>
      </c>
      <c r="G178" s="8">
        <f>9212593.2+5000</f>
        <v>9217593.1999999993</v>
      </c>
      <c r="H178" s="7"/>
    </row>
    <row r="179" spans="1:8" ht="51" x14ac:dyDescent="0.2">
      <c r="A179" s="3" t="s">
        <v>0</v>
      </c>
      <c r="B179" s="27"/>
      <c r="C179" s="29"/>
      <c r="D179" s="17" t="s">
        <v>85</v>
      </c>
      <c r="E179" s="18">
        <f>380000+309150</f>
        <v>689150</v>
      </c>
      <c r="F179" s="18">
        <f>380000+309150</f>
        <v>689150</v>
      </c>
      <c r="G179" s="18">
        <f>380000+309150</f>
        <v>689150</v>
      </c>
      <c r="H179" s="7"/>
    </row>
    <row r="180" spans="1:8" x14ac:dyDescent="0.2">
      <c r="A180" s="5" t="s">
        <v>0</v>
      </c>
      <c r="B180" s="28"/>
      <c r="C180" s="30"/>
      <c r="D180" s="9" t="s">
        <v>9</v>
      </c>
      <c r="E180" s="10">
        <f>SUM(E176:E179)</f>
        <v>10790550.91</v>
      </c>
      <c r="F180" s="10">
        <f>SUM(F176:F179)</f>
        <v>9881580</v>
      </c>
      <c r="G180" s="10">
        <f>SUM(G176:G179)</f>
        <v>9906743.1999999993</v>
      </c>
      <c r="H180" s="9"/>
    </row>
    <row r="181" spans="1:8" ht="38.25" x14ac:dyDescent="0.2">
      <c r="A181" s="32" t="s">
        <v>65</v>
      </c>
      <c r="B181" s="31" t="s">
        <v>98</v>
      </c>
      <c r="C181" s="29" t="s">
        <v>103</v>
      </c>
      <c r="D181" s="7" t="s">
        <v>6</v>
      </c>
      <c r="E181" s="8">
        <v>220800</v>
      </c>
      <c r="F181" s="8">
        <v>220800</v>
      </c>
      <c r="G181" s="8">
        <v>220800</v>
      </c>
      <c r="H181" s="7"/>
    </row>
    <row r="182" spans="1:8" ht="38.25" x14ac:dyDescent="0.2">
      <c r="A182" s="33"/>
      <c r="B182" s="27"/>
      <c r="C182" s="29"/>
      <c r="D182" s="7" t="s">
        <v>7</v>
      </c>
      <c r="E182" s="8">
        <v>0</v>
      </c>
      <c r="F182" s="8">
        <v>0</v>
      </c>
      <c r="G182" s="8">
        <v>0</v>
      </c>
      <c r="H182" s="7"/>
    </row>
    <row r="183" spans="1:8" ht="25.5" x14ac:dyDescent="0.2">
      <c r="A183" s="33"/>
      <c r="B183" s="27"/>
      <c r="C183" s="29"/>
      <c r="D183" s="7" t="s">
        <v>8</v>
      </c>
      <c r="E183" s="8">
        <v>0</v>
      </c>
      <c r="F183" s="8">
        <v>0</v>
      </c>
      <c r="G183" s="8">
        <v>0</v>
      </c>
      <c r="H183" s="7"/>
    </row>
    <row r="184" spans="1:8" ht="51" x14ac:dyDescent="0.2">
      <c r="A184" s="33"/>
      <c r="B184" s="27"/>
      <c r="C184" s="29"/>
      <c r="D184" s="17" t="s">
        <v>85</v>
      </c>
      <c r="E184" s="8">
        <v>0</v>
      </c>
      <c r="F184" s="8">
        <v>0</v>
      </c>
      <c r="G184" s="8">
        <v>0</v>
      </c>
      <c r="H184" s="7"/>
    </row>
    <row r="185" spans="1:8" x14ac:dyDescent="0.2">
      <c r="A185" s="34"/>
      <c r="B185" s="28"/>
      <c r="C185" s="30"/>
      <c r="D185" s="9" t="s">
        <v>9</v>
      </c>
      <c r="E185" s="10">
        <f>SUM(E181:E184)</f>
        <v>220800</v>
      </c>
      <c r="F185" s="10">
        <f>SUM(F181:F184)</f>
        <v>220800</v>
      </c>
      <c r="G185" s="10">
        <f>SUM(G181:G184)</f>
        <v>220800</v>
      </c>
      <c r="H185" s="9"/>
    </row>
    <row r="186" spans="1:8" ht="38.25" hidden="1" x14ac:dyDescent="0.2">
      <c r="A186" s="32" t="s">
        <v>71</v>
      </c>
      <c r="B186" s="26" t="s">
        <v>99</v>
      </c>
      <c r="C186" s="29" t="s">
        <v>79</v>
      </c>
      <c r="D186" s="7" t="s">
        <v>6</v>
      </c>
      <c r="E186" s="8">
        <v>0</v>
      </c>
      <c r="F186" s="8">
        <v>0</v>
      </c>
      <c r="G186" s="8">
        <v>0</v>
      </c>
      <c r="H186" s="7"/>
    </row>
    <row r="187" spans="1:8" ht="38.25" hidden="1" x14ac:dyDescent="0.2">
      <c r="A187" s="33"/>
      <c r="B187" s="27"/>
      <c r="C187" s="29"/>
      <c r="D187" s="7" t="s">
        <v>7</v>
      </c>
      <c r="E187" s="8">
        <v>0</v>
      </c>
      <c r="F187" s="8">
        <v>0</v>
      </c>
      <c r="G187" s="8">
        <v>0</v>
      </c>
      <c r="H187" s="7"/>
    </row>
    <row r="188" spans="1:8" ht="25.5" hidden="1" x14ac:dyDescent="0.2">
      <c r="A188" s="33"/>
      <c r="B188" s="27"/>
      <c r="C188" s="29"/>
      <c r="D188" s="7" t="s">
        <v>8</v>
      </c>
      <c r="E188" s="8"/>
      <c r="F188" s="8"/>
      <c r="G188" s="8"/>
      <c r="H188" s="7"/>
    </row>
    <row r="189" spans="1:8" ht="51" hidden="1" x14ac:dyDescent="0.2">
      <c r="A189" s="33"/>
      <c r="B189" s="27"/>
      <c r="C189" s="29"/>
      <c r="D189" s="17" t="s">
        <v>85</v>
      </c>
      <c r="E189" s="8">
        <v>0</v>
      </c>
      <c r="F189" s="8">
        <v>0</v>
      </c>
      <c r="G189" s="8">
        <v>0</v>
      </c>
      <c r="H189" s="7"/>
    </row>
    <row r="190" spans="1:8" hidden="1" x14ac:dyDescent="0.2">
      <c r="A190" s="34"/>
      <c r="B190" s="28"/>
      <c r="C190" s="30"/>
      <c r="D190" s="9" t="s">
        <v>9</v>
      </c>
      <c r="E190" s="10">
        <f>SUM(E186:E189)</f>
        <v>0</v>
      </c>
      <c r="F190" s="10">
        <f>SUM(F186:F189)</f>
        <v>0</v>
      </c>
      <c r="G190" s="10">
        <f>SUM(G186:G189)</f>
        <v>0</v>
      </c>
      <c r="H190" s="9"/>
    </row>
    <row r="191" spans="1:8" ht="38.25" x14ac:dyDescent="0.2">
      <c r="A191" s="32" t="s">
        <v>120</v>
      </c>
      <c r="B191" s="31" t="s">
        <v>121</v>
      </c>
      <c r="C191" s="29" t="s">
        <v>94</v>
      </c>
      <c r="D191" s="7" t="s">
        <v>6</v>
      </c>
      <c r="E191" s="8">
        <v>0</v>
      </c>
      <c r="F191" s="8">
        <v>0</v>
      </c>
      <c r="G191" s="8">
        <v>0</v>
      </c>
      <c r="H191" s="7"/>
    </row>
    <row r="192" spans="1:8" ht="38.25" x14ac:dyDescent="0.2">
      <c r="A192" s="33"/>
      <c r="B192" s="27"/>
      <c r="C192" s="29"/>
      <c r="D192" s="7" t="s">
        <v>7</v>
      </c>
      <c r="E192" s="8">
        <v>0</v>
      </c>
      <c r="F192" s="8">
        <v>0</v>
      </c>
      <c r="G192" s="8">
        <v>0</v>
      </c>
      <c r="H192" s="7"/>
    </row>
    <row r="193" spans="1:8" ht="25.5" x14ac:dyDescent="0.2">
      <c r="A193" s="33"/>
      <c r="B193" s="27"/>
      <c r="C193" s="29"/>
      <c r="D193" s="7" t="s">
        <v>8</v>
      </c>
      <c r="E193" s="8">
        <f>153509.54-107000</f>
        <v>46509.540000000008</v>
      </c>
      <c r="F193" s="8">
        <v>0</v>
      </c>
      <c r="G193" s="8">
        <v>0</v>
      </c>
      <c r="H193" s="7"/>
    </row>
    <row r="194" spans="1:8" ht="51" x14ac:dyDescent="0.2">
      <c r="A194" s="33"/>
      <c r="B194" s="27"/>
      <c r="C194" s="29"/>
      <c r="D194" s="17" t="s">
        <v>85</v>
      </c>
      <c r="E194" s="8">
        <v>0</v>
      </c>
      <c r="F194" s="8">
        <v>0</v>
      </c>
      <c r="G194" s="8">
        <v>0</v>
      </c>
      <c r="H194" s="7"/>
    </row>
    <row r="195" spans="1:8" x14ac:dyDescent="0.2">
      <c r="A195" s="34"/>
      <c r="B195" s="28"/>
      <c r="C195" s="30"/>
      <c r="D195" s="9" t="s">
        <v>9</v>
      </c>
      <c r="E195" s="10">
        <f>SUM(E191:E194)</f>
        <v>46509.540000000008</v>
      </c>
      <c r="F195" s="10">
        <f>SUM(F191:F194)</f>
        <v>0</v>
      </c>
      <c r="G195" s="10">
        <f>SUM(G191:G194)</f>
        <v>0</v>
      </c>
      <c r="H195" s="9"/>
    </row>
    <row r="196" spans="1:8" ht="38.25" x14ac:dyDescent="0.2">
      <c r="A196" s="25" t="s">
        <v>66</v>
      </c>
      <c r="B196" s="26" t="s">
        <v>69</v>
      </c>
      <c r="C196" s="29"/>
      <c r="D196" s="7" t="s">
        <v>6</v>
      </c>
      <c r="E196" s="8">
        <f t="shared" ref="E196:G199" si="10">E201</f>
        <v>0</v>
      </c>
      <c r="F196" s="8">
        <f t="shared" si="10"/>
        <v>0</v>
      </c>
      <c r="G196" s="8">
        <f t="shared" si="10"/>
        <v>0</v>
      </c>
      <c r="H196" s="7"/>
    </row>
    <row r="197" spans="1:8" ht="38.25" x14ac:dyDescent="0.2">
      <c r="A197" s="3" t="s">
        <v>0</v>
      </c>
      <c r="B197" s="27"/>
      <c r="C197" s="29"/>
      <c r="D197" s="7" t="s">
        <v>7</v>
      </c>
      <c r="E197" s="8">
        <f t="shared" si="10"/>
        <v>0</v>
      </c>
      <c r="F197" s="8">
        <f t="shared" si="10"/>
        <v>0</v>
      </c>
      <c r="G197" s="8">
        <f t="shared" si="10"/>
        <v>0</v>
      </c>
      <c r="H197" s="7"/>
    </row>
    <row r="198" spans="1:8" ht="25.5" x14ac:dyDescent="0.2">
      <c r="A198" s="3" t="s">
        <v>0</v>
      </c>
      <c r="B198" s="27"/>
      <c r="C198" s="29"/>
      <c r="D198" s="7" t="s">
        <v>8</v>
      </c>
      <c r="E198" s="8">
        <f t="shared" si="10"/>
        <v>132000</v>
      </c>
      <c r="F198" s="8">
        <f t="shared" si="10"/>
        <v>91000</v>
      </c>
      <c r="G198" s="8">
        <f t="shared" si="10"/>
        <v>91000</v>
      </c>
      <c r="H198" s="7"/>
    </row>
    <row r="199" spans="1:8" ht="51" x14ac:dyDescent="0.2">
      <c r="A199" s="3" t="s">
        <v>0</v>
      </c>
      <c r="B199" s="27"/>
      <c r="C199" s="29"/>
      <c r="D199" s="17" t="s">
        <v>85</v>
      </c>
      <c r="E199" s="8">
        <f t="shared" si="10"/>
        <v>0</v>
      </c>
      <c r="F199" s="8">
        <f t="shared" si="10"/>
        <v>0</v>
      </c>
      <c r="G199" s="8">
        <f t="shared" si="10"/>
        <v>0</v>
      </c>
      <c r="H199" s="7"/>
    </row>
    <row r="200" spans="1:8" x14ac:dyDescent="0.2">
      <c r="A200" s="5" t="s">
        <v>0</v>
      </c>
      <c r="B200" s="28"/>
      <c r="C200" s="30"/>
      <c r="D200" s="15" t="s">
        <v>9</v>
      </c>
      <c r="E200" s="16">
        <f>SUM(E196:E199)</f>
        <v>132000</v>
      </c>
      <c r="F200" s="16">
        <f>SUM(F196:F199)</f>
        <v>91000</v>
      </c>
      <c r="G200" s="16">
        <f>SUM(G196:G199)</f>
        <v>91000</v>
      </c>
      <c r="H200" s="15"/>
    </row>
    <row r="201" spans="1:8" ht="38.25" x14ac:dyDescent="0.2">
      <c r="A201" s="25" t="s">
        <v>68</v>
      </c>
      <c r="B201" s="26" t="s">
        <v>70</v>
      </c>
      <c r="C201" s="29" t="s">
        <v>82</v>
      </c>
      <c r="D201" s="7" t="s">
        <v>6</v>
      </c>
      <c r="E201" s="8">
        <v>0</v>
      </c>
      <c r="F201" s="8">
        <v>0</v>
      </c>
      <c r="G201" s="8">
        <v>0</v>
      </c>
      <c r="H201" s="7"/>
    </row>
    <row r="202" spans="1:8" ht="38.25" x14ac:dyDescent="0.2">
      <c r="A202" s="3" t="s">
        <v>0</v>
      </c>
      <c r="B202" s="27"/>
      <c r="C202" s="29"/>
      <c r="D202" s="7" t="s">
        <v>7</v>
      </c>
      <c r="E202" s="8">
        <v>0</v>
      </c>
      <c r="F202" s="8">
        <v>0</v>
      </c>
      <c r="G202" s="8">
        <v>0</v>
      </c>
      <c r="H202" s="7"/>
    </row>
    <row r="203" spans="1:8" ht="25.5" x14ac:dyDescent="0.2">
      <c r="A203" s="22"/>
      <c r="B203" s="27"/>
      <c r="C203" s="29"/>
      <c r="D203" s="7" t="s">
        <v>8</v>
      </c>
      <c r="E203" s="8">
        <v>132000</v>
      </c>
      <c r="F203" s="8">
        <v>91000</v>
      </c>
      <c r="G203" s="8">
        <v>91000</v>
      </c>
      <c r="H203" s="7"/>
    </row>
    <row r="204" spans="1:8" ht="51" x14ac:dyDescent="0.2">
      <c r="A204" s="3" t="s">
        <v>0</v>
      </c>
      <c r="B204" s="27"/>
      <c r="C204" s="29"/>
      <c r="D204" s="17" t="s">
        <v>85</v>
      </c>
      <c r="E204" s="8">
        <v>0</v>
      </c>
      <c r="F204" s="8">
        <v>0</v>
      </c>
      <c r="G204" s="8">
        <v>0</v>
      </c>
      <c r="H204" s="7"/>
    </row>
    <row r="205" spans="1:8" x14ac:dyDescent="0.2">
      <c r="A205" s="5" t="s">
        <v>0</v>
      </c>
      <c r="B205" s="28"/>
      <c r="C205" s="30"/>
      <c r="D205" s="9" t="s">
        <v>9</v>
      </c>
      <c r="E205" s="10">
        <f>SUM(E201:E204)</f>
        <v>132000</v>
      </c>
      <c r="F205" s="10">
        <f>SUM(F201:F204)</f>
        <v>91000</v>
      </c>
      <c r="G205" s="10">
        <f>SUM(G201:G204)</f>
        <v>91000</v>
      </c>
      <c r="H205" s="9"/>
    </row>
    <row r="206" spans="1:8" ht="38.25" x14ac:dyDescent="0.2">
      <c r="A206" s="25" t="s">
        <v>112</v>
      </c>
      <c r="B206" s="26" t="s">
        <v>89</v>
      </c>
      <c r="C206" s="29"/>
      <c r="D206" s="7" t="s">
        <v>6</v>
      </c>
      <c r="E206" s="8">
        <f t="shared" ref="E206:G208" si="11">E211</f>
        <v>11224361.33</v>
      </c>
      <c r="F206" s="8">
        <f t="shared" si="11"/>
        <v>0</v>
      </c>
      <c r="G206" s="8">
        <f t="shared" si="11"/>
        <v>0</v>
      </c>
      <c r="H206" s="7"/>
    </row>
    <row r="207" spans="1:8" ht="38.25" x14ac:dyDescent="0.2">
      <c r="A207" s="3"/>
      <c r="B207" s="27"/>
      <c r="C207" s="29"/>
      <c r="D207" s="7" t="s">
        <v>7</v>
      </c>
      <c r="E207" s="8">
        <f t="shared" si="11"/>
        <v>0</v>
      </c>
      <c r="F207" s="8">
        <f t="shared" si="11"/>
        <v>0</v>
      </c>
      <c r="G207" s="8">
        <f t="shared" si="11"/>
        <v>0</v>
      </c>
      <c r="H207" s="7"/>
    </row>
    <row r="208" spans="1:8" ht="25.5" x14ac:dyDescent="0.2">
      <c r="A208" s="3"/>
      <c r="B208" s="27"/>
      <c r="C208" s="29"/>
      <c r="D208" s="7" t="s">
        <v>8</v>
      </c>
      <c r="E208" s="8">
        <f>E213</f>
        <v>113377.38</v>
      </c>
      <c r="F208" s="8">
        <f t="shared" si="11"/>
        <v>0</v>
      </c>
      <c r="G208" s="8">
        <f t="shared" si="11"/>
        <v>0</v>
      </c>
      <c r="H208" s="7"/>
    </row>
    <row r="209" spans="1:8" ht="51" x14ac:dyDescent="0.2">
      <c r="A209" s="3"/>
      <c r="B209" s="27"/>
      <c r="C209" s="29"/>
      <c r="D209" s="17" t="s">
        <v>85</v>
      </c>
      <c r="E209" s="8">
        <f t="shared" ref="E209:G209" si="12">E214</f>
        <v>0</v>
      </c>
      <c r="F209" s="8">
        <f t="shared" si="12"/>
        <v>0</v>
      </c>
      <c r="G209" s="8">
        <f t="shared" si="12"/>
        <v>0</v>
      </c>
      <c r="H209" s="7"/>
    </row>
    <row r="210" spans="1:8" x14ac:dyDescent="0.2">
      <c r="A210" s="5"/>
      <c r="B210" s="28"/>
      <c r="C210" s="30"/>
      <c r="D210" s="15" t="s">
        <v>9</v>
      </c>
      <c r="E210" s="16">
        <f>SUM(E206:E209)</f>
        <v>11337738.710000001</v>
      </c>
      <c r="F210" s="16">
        <f>SUM(F206:F209)</f>
        <v>0</v>
      </c>
      <c r="G210" s="16">
        <f>SUM(G206:G209)</f>
        <v>0</v>
      </c>
      <c r="H210" s="15"/>
    </row>
    <row r="211" spans="1:8" ht="38.25" x14ac:dyDescent="0.2">
      <c r="A211" s="25" t="s">
        <v>113</v>
      </c>
      <c r="B211" s="26" t="s">
        <v>88</v>
      </c>
      <c r="C211" s="29" t="s">
        <v>115</v>
      </c>
      <c r="D211" s="7" t="s">
        <v>6</v>
      </c>
      <c r="E211" s="8">
        <f>9244641.33+1979720</f>
        <v>11224361.33</v>
      </c>
      <c r="F211" s="8">
        <v>0</v>
      </c>
      <c r="G211" s="8">
        <v>0</v>
      </c>
      <c r="H211" s="7"/>
    </row>
    <row r="212" spans="1:8" ht="38.25" x14ac:dyDescent="0.2">
      <c r="A212" s="3"/>
      <c r="B212" s="27"/>
      <c r="C212" s="29"/>
      <c r="D212" s="7" t="s">
        <v>7</v>
      </c>
      <c r="E212" s="8">
        <v>0</v>
      </c>
      <c r="F212" s="8">
        <v>0</v>
      </c>
      <c r="G212" s="8">
        <v>0</v>
      </c>
      <c r="H212" s="7"/>
    </row>
    <row r="213" spans="1:8" ht="25.5" x14ac:dyDescent="0.2">
      <c r="A213" s="3"/>
      <c r="B213" s="27"/>
      <c r="C213" s="29"/>
      <c r="D213" s="7" t="s">
        <v>8</v>
      </c>
      <c r="E213" s="8">
        <f>93380.21+19997.17</f>
        <v>113377.38</v>
      </c>
      <c r="F213" s="8">
        <v>0</v>
      </c>
      <c r="G213" s="8">
        <v>0</v>
      </c>
      <c r="H213" s="7"/>
    </row>
    <row r="214" spans="1:8" ht="51" x14ac:dyDescent="0.2">
      <c r="A214" s="3"/>
      <c r="B214" s="27"/>
      <c r="C214" s="29"/>
      <c r="D214" s="17" t="s">
        <v>85</v>
      </c>
      <c r="E214" s="8">
        <v>0</v>
      </c>
      <c r="F214" s="8">
        <v>0</v>
      </c>
      <c r="G214" s="8">
        <v>0</v>
      </c>
      <c r="H214" s="7"/>
    </row>
    <row r="215" spans="1:8" x14ac:dyDescent="0.2">
      <c r="A215" s="5"/>
      <c r="B215" s="28"/>
      <c r="C215" s="30"/>
      <c r="D215" s="9" t="s">
        <v>9</v>
      </c>
      <c r="E215" s="10">
        <f>SUM(E211:E214)</f>
        <v>11337738.710000001</v>
      </c>
      <c r="F215" s="10">
        <f>SUM(F211:F214)</f>
        <v>0</v>
      </c>
      <c r="G215" s="10">
        <f>SUM(G211:G214)</f>
        <v>0</v>
      </c>
      <c r="H215" s="9"/>
    </row>
    <row r="216" spans="1:8" ht="38.25" hidden="1" x14ac:dyDescent="0.2">
      <c r="A216" s="25" t="s">
        <v>92</v>
      </c>
      <c r="B216" s="26" t="s">
        <v>90</v>
      </c>
      <c r="C216" s="29"/>
      <c r="D216" s="7" t="s">
        <v>6</v>
      </c>
      <c r="E216" s="8">
        <f t="shared" ref="E216:G219" si="13">E221</f>
        <v>0</v>
      </c>
      <c r="F216" s="8">
        <f t="shared" si="13"/>
        <v>0</v>
      </c>
      <c r="G216" s="8">
        <f t="shared" si="13"/>
        <v>0</v>
      </c>
      <c r="H216" s="7"/>
    </row>
    <row r="217" spans="1:8" ht="38.25" hidden="1" x14ac:dyDescent="0.2">
      <c r="A217" s="3"/>
      <c r="B217" s="27"/>
      <c r="C217" s="29"/>
      <c r="D217" s="7" t="s">
        <v>7</v>
      </c>
      <c r="E217" s="8">
        <f t="shared" si="13"/>
        <v>0</v>
      </c>
      <c r="F217" s="8">
        <f t="shared" si="13"/>
        <v>0</v>
      </c>
      <c r="G217" s="8">
        <f t="shared" si="13"/>
        <v>0</v>
      </c>
      <c r="H217" s="7"/>
    </row>
    <row r="218" spans="1:8" ht="25.5" hidden="1" x14ac:dyDescent="0.2">
      <c r="A218" s="3"/>
      <c r="B218" s="27"/>
      <c r="C218" s="29"/>
      <c r="D218" s="7" t="s">
        <v>8</v>
      </c>
      <c r="E218" s="8">
        <f t="shared" si="13"/>
        <v>0</v>
      </c>
      <c r="F218" s="8">
        <f t="shared" si="13"/>
        <v>0</v>
      </c>
      <c r="G218" s="8">
        <f t="shared" si="13"/>
        <v>0</v>
      </c>
      <c r="H218" s="7"/>
    </row>
    <row r="219" spans="1:8" ht="51" hidden="1" x14ac:dyDescent="0.2">
      <c r="A219" s="3"/>
      <c r="B219" s="27"/>
      <c r="C219" s="29"/>
      <c r="D219" s="17" t="s">
        <v>85</v>
      </c>
      <c r="E219" s="8">
        <f t="shared" si="13"/>
        <v>0</v>
      </c>
      <c r="F219" s="8">
        <f t="shared" si="13"/>
        <v>0</v>
      </c>
      <c r="G219" s="8">
        <f t="shared" si="13"/>
        <v>0</v>
      </c>
      <c r="H219" s="7"/>
    </row>
    <row r="220" spans="1:8" hidden="1" x14ac:dyDescent="0.2">
      <c r="A220" s="5"/>
      <c r="B220" s="28"/>
      <c r="C220" s="30"/>
      <c r="D220" s="15" t="s">
        <v>9</v>
      </c>
      <c r="E220" s="16">
        <f>SUM(E216:E219)</f>
        <v>0</v>
      </c>
      <c r="F220" s="16">
        <f>SUM(F216:F219)</f>
        <v>0</v>
      </c>
      <c r="G220" s="16">
        <f>SUM(G216:G219)</f>
        <v>0</v>
      </c>
      <c r="H220" s="15"/>
    </row>
    <row r="221" spans="1:8" ht="38.25" hidden="1" x14ac:dyDescent="0.2">
      <c r="A221" s="25" t="s">
        <v>93</v>
      </c>
      <c r="B221" s="26" t="s">
        <v>91</v>
      </c>
      <c r="C221" s="29" t="s">
        <v>94</v>
      </c>
      <c r="D221" s="7" t="s">
        <v>6</v>
      </c>
      <c r="E221" s="8"/>
      <c r="F221" s="8">
        <v>0</v>
      </c>
      <c r="G221" s="8">
        <v>0</v>
      </c>
      <c r="H221" s="7"/>
    </row>
    <row r="222" spans="1:8" ht="38.25" hidden="1" x14ac:dyDescent="0.2">
      <c r="A222" s="3"/>
      <c r="B222" s="27"/>
      <c r="C222" s="29"/>
      <c r="D222" s="7" t="s">
        <v>7</v>
      </c>
      <c r="E222" s="8">
        <v>0</v>
      </c>
      <c r="F222" s="8">
        <v>0</v>
      </c>
      <c r="G222" s="8">
        <v>0</v>
      </c>
      <c r="H222" s="7"/>
    </row>
    <row r="223" spans="1:8" ht="25.5" hidden="1" x14ac:dyDescent="0.2">
      <c r="A223" s="3"/>
      <c r="B223" s="27"/>
      <c r="C223" s="29"/>
      <c r="D223" s="7" t="s">
        <v>8</v>
      </c>
      <c r="E223" s="8"/>
      <c r="F223" s="8"/>
      <c r="G223" s="8"/>
      <c r="H223" s="7"/>
    </row>
    <row r="224" spans="1:8" ht="51" hidden="1" x14ac:dyDescent="0.2">
      <c r="A224" s="3"/>
      <c r="B224" s="27"/>
      <c r="C224" s="29"/>
      <c r="D224" s="17" t="s">
        <v>85</v>
      </c>
      <c r="E224" s="8">
        <v>0</v>
      </c>
      <c r="F224" s="8">
        <v>0</v>
      </c>
      <c r="G224" s="8">
        <v>0</v>
      </c>
      <c r="H224" s="7"/>
    </row>
    <row r="225" spans="1:8" hidden="1" x14ac:dyDescent="0.2">
      <c r="A225" s="5"/>
      <c r="B225" s="28"/>
      <c r="C225" s="30"/>
      <c r="D225" s="9" t="s">
        <v>9</v>
      </c>
      <c r="E225" s="10">
        <f>SUM(E221:E224)</f>
        <v>0</v>
      </c>
      <c r="F225" s="10">
        <f>SUM(F221:F224)</f>
        <v>0</v>
      </c>
      <c r="G225" s="10">
        <f>SUM(G221:G224)</f>
        <v>0</v>
      </c>
      <c r="H225" s="9"/>
    </row>
    <row r="226" spans="1:8" ht="38.25" x14ac:dyDescent="0.2">
      <c r="A226" s="25" t="s">
        <v>92</v>
      </c>
      <c r="B226" s="26" t="s">
        <v>90</v>
      </c>
      <c r="C226" s="29"/>
      <c r="D226" s="7" t="s">
        <v>6</v>
      </c>
      <c r="E226" s="8">
        <f t="shared" ref="E226:G229" si="14">E231</f>
        <v>0</v>
      </c>
      <c r="F226" s="8">
        <f t="shared" si="14"/>
        <v>2659575</v>
      </c>
      <c r="G226" s="8">
        <f t="shared" si="14"/>
        <v>0</v>
      </c>
      <c r="H226" s="7"/>
    </row>
    <row r="227" spans="1:8" ht="38.25" x14ac:dyDescent="0.2">
      <c r="A227" s="3"/>
      <c r="B227" s="27"/>
      <c r="C227" s="29"/>
      <c r="D227" s="7" t="s">
        <v>7</v>
      </c>
      <c r="E227" s="8">
        <f t="shared" si="14"/>
        <v>0</v>
      </c>
      <c r="F227" s="8">
        <f t="shared" si="14"/>
        <v>0</v>
      </c>
      <c r="G227" s="8">
        <f t="shared" si="14"/>
        <v>0</v>
      </c>
      <c r="H227" s="7"/>
    </row>
    <row r="228" spans="1:8" ht="25.5" x14ac:dyDescent="0.2">
      <c r="A228" s="3"/>
      <c r="B228" s="27"/>
      <c r="C228" s="29"/>
      <c r="D228" s="7" t="s">
        <v>8</v>
      </c>
      <c r="E228" s="8">
        <f t="shared" si="14"/>
        <v>0</v>
      </c>
      <c r="F228" s="8">
        <f t="shared" si="14"/>
        <v>26864.39</v>
      </c>
      <c r="G228" s="8">
        <f t="shared" si="14"/>
        <v>0</v>
      </c>
      <c r="H228" s="7"/>
    </row>
    <row r="229" spans="1:8" ht="51" x14ac:dyDescent="0.2">
      <c r="A229" s="3"/>
      <c r="B229" s="27"/>
      <c r="C229" s="29"/>
      <c r="D229" s="17" t="s">
        <v>85</v>
      </c>
      <c r="E229" s="8">
        <f t="shared" si="14"/>
        <v>0</v>
      </c>
      <c r="F229" s="8">
        <f t="shared" si="14"/>
        <v>0</v>
      </c>
      <c r="G229" s="8">
        <f t="shared" si="14"/>
        <v>0</v>
      </c>
      <c r="H229" s="7"/>
    </row>
    <row r="230" spans="1:8" x14ac:dyDescent="0.2">
      <c r="A230" s="5"/>
      <c r="B230" s="28"/>
      <c r="C230" s="30"/>
      <c r="D230" s="15" t="s">
        <v>9</v>
      </c>
      <c r="E230" s="16">
        <f>SUM(E226:E229)</f>
        <v>0</v>
      </c>
      <c r="F230" s="16">
        <f>SUM(F226:F229)</f>
        <v>2686439.39</v>
      </c>
      <c r="G230" s="16">
        <f>SUM(G226:G229)</f>
        <v>0</v>
      </c>
      <c r="H230" s="15"/>
    </row>
    <row r="231" spans="1:8" ht="38.25" x14ac:dyDescent="0.2">
      <c r="A231" s="25" t="s">
        <v>93</v>
      </c>
      <c r="B231" s="26" t="s">
        <v>117</v>
      </c>
      <c r="C231" s="29" t="s">
        <v>116</v>
      </c>
      <c r="D231" s="7" t="s">
        <v>6</v>
      </c>
      <c r="E231" s="8">
        <v>0</v>
      </c>
      <c r="F231" s="8">
        <v>2659575</v>
      </c>
      <c r="G231" s="8">
        <v>0</v>
      </c>
      <c r="H231" s="7"/>
    </row>
    <row r="232" spans="1:8" ht="38.25" x14ac:dyDescent="0.2">
      <c r="A232" s="3"/>
      <c r="B232" s="27"/>
      <c r="C232" s="29"/>
      <c r="D232" s="7" t="s">
        <v>7</v>
      </c>
      <c r="E232" s="8">
        <v>0</v>
      </c>
      <c r="F232" s="8">
        <v>0</v>
      </c>
      <c r="G232" s="8">
        <v>0</v>
      </c>
      <c r="H232" s="7"/>
    </row>
    <row r="233" spans="1:8" ht="25.5" x14ac:dyDescent="0.2">
      <c r="A233" s="3"/>
      <c r="B233" s="27"/>
      <c r="C233" s="29"/>
      <c r="D233" s="7" t="s">
        <v>8</v>
      </c>
      <c r="E233" s="8">
        <v>0</v>
      </c>
      <c r="F233" s="8">
        <v>26864.39</v>
      </c>
      <c r="G233" s="8">
        <v>0</v>
      </c>
      <c r="H233" s="7"/>
    </row>
    <row r="234" spans="1:8" ht="51" x14ac:dyDescent="0.2">
      <c r="A234" s="3"/>
      <c r="B234" s="27"/>
      <c r="C234" s="29"/>
      <c r="D234" s="17" t="s">
        <v>85</v>
      </c>
      <c r="E234" s="8">
        <v>0</v>
      </c>
      <c r="F234" s="8">
        <v>0</v>
      </c>
      <c r="G234" s="8">
        <v>0</v>
      </c>
      <c r="H234" s="7"/>
    </row>
    <row r="235" spans="1:8" x14ac:dyDescent="0.2">
      <c r="A235" s="5"/>
      <c r="B235" s="28"/>
      <c r="C235" s="30"/>
      <c r="D235" s="9" t="s">
        <v>9</v>
      </c>
      <c r="E235" s="10">
        <f>SUM(E231:E234)</f>
        <v>0</v>
      </c>
      <c r="F235" s="10">
        <f>SUM(F231:F234)</f>
        <v>2686439.39</v>
      </c>
      <c r="G235" s="10">
        <f>SUM(G231:G234)</f>
        <v>0</v>
      </c>
      <c r="H235" s="9"/>
    </row>
    <row r="236" spans="1:8" ht="38.25" hidden="1" x14ac:dyDescent="0.2">
      <c r="A236" s="25"/>
      <c r="B236" s="31" t="s">
        <v>125</v>
      </c>
      <c r="C236" s="29"/>
      <c r="D236" s="7" t="s">
        <v>6</v>
      </c>
      <c r="E236" s="8">
        <f t="shared" ref="E236:G239" si="15">E241</f>
        <v>0</v>
      </c>
      <c r="F236" s="8">
        <f t="shared" si="15"/>
        <v>0</v>
      </c>
      <c r="G236" s="8">
        <f t="shared" si="15"/>
        <v>0</v>
      </c>
      <c r="H236" s="7"/>
    </row>
    <row r="237" spans="1:8" ht="38.25" hidden="1" x14ac:dyDescent="0.2">
      <c r="A237" s="3" t="s">
        <v>124</v>
      </c>
      <c r="B237" s="27"/>
      <c r="C237" s="29"/>
      <c r="D237" s="7" t="s">
        <v>7</v>
      </c>
      <c r="E237" s="8">
        <f t="shared" si="15"/>
        <v>0</v>
      </c>
      <c r="F237" s="8">
        <f t="shared" si="15"/>
        <v>0</v>
      </c>
      <c r="G237" s="8">
        <f t="shared" si="15"/>
        <v>0</v>
      </c>
      <c r="H237" s="7"/>
    </row>
    <row r="238" spans="1:8" ht="25.5" hidden="1" x14ac:dyDescent="0.2">
      <c r="A238" s="3"/>
      <c r="B238" s="27"/>
      <c r="C238" s="29"/>
      <c r="D238" s="7" t="s">
        <v>8</v>
      </c>
      <c r="E238" s="8">
        <f t="shared" si="15"/>
        <v>0</v>
      </c>
      <c r="F238" s="8">
        <f t="shared" si="15"/>
        <v>0</v>
      </c>
      <c r="G238" s="8">
        <f t="shared" si="15"/>
        <v>0</v>
      </c>
      <c r="H238" s="7"/>
    </row>
    <row r="239" spans="1:8" ht="51" hidden="1" x14ac:dyDescent="0.2">
      <c r="A239" s="3"/>
      <c r="B239" s="27"/>
      <c r="C239" s="29"/>
      <c r="D239" s="17" t="s">
        <v>85</v>
      </c>
      <c r="E239" s="8">
        <f t="shared" si="15"/>
        <v>0</v>
      </c>
      <c r="F239" s="8">
        <f t="shared" si="15"/>
        <v>0</v>
      </c>
      <c r="G239" s="8">
        <f t="shared" si="15"/>
        <v>0</v>
      </c>
      <c r="H239" s="7"/>
    </row>
    <row r="240" spans="1:8" hidden="1" x14ac:dyDescent="0.2">
      <c r="A240" s="5"/>
      <c r="B240" s="28"/>
      <c r="C240" s="30"/>
      <c r="D240" s="15" t="s">
        <v>9</v>
      </c>
      <c r="E240" s="16">
        <f>SUM(E236:E239)</f>
        <v>0</v>
      </c>
      <c r="F240" s="16">
        <f>SUM(F236:F239)</f>
        <v>0</v>
      </c>
      <c r="G240" s="16">
        <f>SUM(G236:G239)</f>
        <v>0</v>
      </c>
      <c r="H240" s="15"/>
    </row>
    <row r="241" spans="1:8" ht="38.25" hidden="1" x14ac:dyDescent="0.2">
      <c r="A241" s="25" t="s">
        <v>123</v>
      </c>
      <c r="B241" s="26" t="s">
        <v>122</v>
      </c>
      <c r="C241" s="29" t="s">
        <v>94</v>
      </c>
      <c r="D241" s="7" t="s">
        <v>6</v>
      </c>
      <c r="E241" s="8">
        <f>526209.38-526209.38</f>
        <v>0</v>
      </c>
      <c r="F241" s="8"/>
      <c r="G241" s="8">
        <v>0</v>
      </c>
      <c r="H241" s="7"/>
    </row>
    <row r="242" spans="1:8" ht="38.25" hidden="1" x14ac:dyDescent="0.2">
      <c r="A242" s="3"/>
      <c r="B242" s="27"/>
      <c r="C242" s="29"/>
      <c r="D242" s="7" t="s">
        <v>7</v>
      </c>
      <c r="E242" s="8">
        <v>0</v>
      </c>
      <c r="F242" s="8">
        <v>0</v>
      </c>
      <c r="G242" s="8">
        <v>0</v>
      </c>
      <c r="H242" s="7"/>
    </row>
    <row r="243" spans="1:8" ht="25.5" hidden="1" x14ac:dyDescent="0.2">
      <c r="A243" s="3"/>
      <c r="B243" s="27"/>
      <c r="C243" s="29"/>
      <c r="D243" s="7" t="s">
        <v>8</v>
      </c>
      <c r="E243" s="8">
        <v>0</v>
      </c>
      <c r="F243" s="8"/>
      <c r="G243" s="8">
        <v>0</v>
      </c>
      <c r="H243" s="7"/>
    </row>
    <row r="244" spans="1:8" ht="51" hidden="1" x14ac:dyDescent="0.2">
      <c r="A244" s="3"/>
      <c r="B244" s="27"/>
      <c r="C244" s="29"/>
      <c r="D244" s="17" t="s">
        <v>85</v>
      </c>
      <c r="E244" s="8">
        <v>0</v>
      </c>
      <c r="F244" s="8">
        <v>0</v>
      </c>
      <c r="G244" s="8">
        <v>0</v>
      </c>
      <c r="H244" s="7"/>
    </row>
    <row r="245" spans="1:8" hidden="1" x14ac:dyDescent="0.2">
      <c r="A245" s="5"/>
      <c r="B245" s="28"/>
      <c r="C245" s="30"/>
      <c r="D245" s="9" t="s">
        <v>9</v>
      </c>
      <c r="E245" s="10">
        <f>SUM(E241:E244)</f>
        <v>0</v>
      </c>
      <c r="F245" s="10">
        <f>SUM(F241:F244)</f>
        <v>0</v>
      </c>
      <c r="G245" s="10">
        <f>SUM(G241:G244)</f>
        <v>0</v>
      </c>
      <c r="H245" s="9"/>
    </row>
    <row r="246" spans="1:8" hidden="1" x14ac:dyDescent="0.2"/>
  </sheetData>
  <mergeCells count="117">
    <mergeCell ref="C6:C10"/>
    <mergeCell ref="C11:C15"/>
    <mergeCell ref="C16:C20"/>
    <mergeCell ref="C21:C25"/>
    <mergeCell ref="A26:A30"/>
    <mergeCell ref="B26:B30"/>
    <mergeCell ref="C26:C30"/>
    <mergeCell ref="D1:H1"/>
    <mergeCell ref="D2:H2"/>
    <mergeCell ref="A3:H3"/>
    <mergeCell ref="A4:A5"/>
    <mergeCell ref="B4:B5"/>
    <mergeCell ref="C4:C5"/>
    <mergeCell ref="D4:D5"/>
    <mergeCell ref="E4:G4"/>
    <mergeCell ref="H4:H5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B71:B75"/>
    <mergeCell ref="C71:C75"/>
    <mergeCell ref="B76:B80"/>
    <mergeCell ref="C76:C80"/>
    <mergeCell ref="B81:B85"/>
    <mergeCell ref="C81:C85"/>
    <mergeCell ref="B56:B60"/>
    <mergeCell ref="C56:C60"/>
    <mergeCell ref="B61:B65"/>
    <mergeCell ref="C61:C65"/>
    <mergeCell ref="B66:B70"/>
    <mergeCell ref="C66:C70"/>
    <mergeCell ref="A96:A100"/>
    <mergeCell ref="B96:B100"/>
    <mergeCell ref="C96:C100"/>
    <mergeCell ref="A101:A105"/>
    <mergeCell ref="B101:B105"/>
    <mergeCell ref="C101:C105"/>
    <mergeCell ref="A86:A90"/>
    <mergeCell ref="B86:B90"/>
    <mergeCell ref="C86:C90"/>
    <mergeCell ref="A91:A95"/>
    <mergeCell ref="B91:B95"/>
    <mergeCell ref="C91:C95"/>
    <mergeCell ref="A116:A120"/>
    <mergeCell ref="B116:B120"/>
    <mergeCell ref="C116:C120"/>
    <mergeCell ref="B121:B125"/>
    <mergeCell ref="C121:C125"/>
    <mergeCell ref="B126:B130"/>
    <mergeCell ref="C126:C130"/>
    <mergeCell ref="A106:A110"/>
    <mergeCell ref="B106:B110"/>
    <mergeCell ref="C106:C110"/>
    <mergeCell ref="A111:A115"/>
    <mergeCell ref="B111:B115"/>
    <mergeCell ref="C111:C115"/>
    <mergeCell ref="A141:A145"/>
    <mergeCell ref="B141:B145"/>
    <mergeCell ref="C141:C145"/>
    <mergeCell ref="B146:B150"/>
    <mergeCell ref="C146:C150"/>
    <mergeCell ref="B151:B155"/>
    <mergeCell ref="C151:C155"/>
    <mergeCell ref="A131:A135"/>
    <mergeCell ref="B131:B135"/>
    <mergeCell ref="C131:C135"/>
    <mergeCell ref="A136:A140"/>
    <mergeCell ref="B136:B140"/>
    <mergeCell ref="C136:C140"/>
    <mergeCell ref="B171:B175"/>
    <mergeCell ref="C171:C175"/>
    <mergeCell ref="B176:B180"/>
    <mergeCell ref="C176:C180"/>
    <mergeCell ref="A181:A185"/>
    <mergeCell ref="B181:B185"/>
    <mergeCell ref="C181:C185"/>
    <mergeCell ref="B156:B160"/>
    <mergeCell ref="C156:C160"/>
    <mergeCell ref="B161:B165"/>
    <mergeCell ref="C161:C165"/>
    <mergeCell ref="B166:B170"/>
    <mergeCell ref="C166:C170"/>
    <mergeCell ref="B196:B200"/>
    <mergeCell ref="C196:C200"/>
    <mergeCell ref="B201:B205"/>
    <mergeCell ref="C201:C205"/>
    <mergeCell ref="B206:B210"/>
    <mergeCell ref="C206:C210"/>
    <mergeCell ref="A186:A190"/>
    <mergeCell ref="B186:B190"/>
    <mergeCell ref="C186:C190"/>
    <mergeCell ref="A191:A195"/>
    <mergeCell ref="B191:B195"/>
    <mergeCell ref="C191:C195"/>
    <mergeCell ref="B241:B245"/>
    <mergeCell ref="C241:C245"/>
    <mergeCell ref="B226:B230"/>
    <mergeCell ref="C226:C230"/>
    <mergeCell ref="B231:B235"/>
    <mergeCell ref="C231:C235"/>
    <mergeCell ref="B236:B240"/>
    <mergeCell ref="C236:C240"/>
    <mergeCell ref="B211:B215"/>
    <mergeCell ref="C211:C215"/>
    <mergeCell ref="B216:B220"/>
    <mergeCell ref="C216:C220"/>
    <mergeCell ref="B221:B225"/>
    <mergeCell ref="C221:C225"/>
  </mergeCells>
  <pageMargins left="0.15748031496062992" right="0.15748031496062992" top="0.28000000000000003" bottom="0.19" header="0.31496062992125984" footer="0.1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изм.20.12.22 </vt:lpstr>
      <vt:lpstr>'изм.20.12.22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2023-01-11T11:44:39Z</dcterms:modified>
</cp:coreProperties>
</file>