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.03.10.22 " sheetId="4" r:id="rId1"/>
  </sheets>
  <definedNames>
    <definedName name="_xlnm.Print_Titles" localSheetId="0">'изм.03.10.22 '!$4:$5</definedName>
  </definedNames>
  <calcPr calcId="162913"/>
</workbook>
</file>

<file path=xl/calcChain.xml><?xml version="1.0" encoding="utf-8"?>
<calcChain xmlns="http://schemas.openxmlformats.org/spreadsheetml/2006/main">
  <c r="E159" i="4" l="1"/>
  <c r="E39" i="4"/>
  <c r="E193" i="4"/>
  <c r="E178" i="4"/>
  <c r="E173" i="4" s="1"/>
  <c r="E163" i="4"/>
  <c r="E161" i="4"/>
  <c r="E158" i="4"/>
  <c r="E131" i="4"/>
  <c r="E126" i="4"/>
  <c r="E113" i="4"/>
  <c r="E111" i="4"/>
  <c r="E108" i="4"/>
  <c r="E86" i="4"/>
  <c r="E73" i="4"/>
  <c r="E22" i="4"/>
  <c r="E18" i="4"/>
  <c r="E148" i="4"/>
  <c r="F236" i="4"/>
  <c r="G245" i="4"/>
  <c r="F245" i="4"/>
  <c r="E245" i="4"/>
  <c r="G239" i="4"/>
  <c r="F239" i="4"/>
  <c r="E239" i="4"/>
  <c r="G238" i="4"/>
  <c r="F238" i="4"/>
  <c r="E238" i="4"/>
  <c r="G237" i="4"/>
  <c r="F237" i="4"/>
  <c r="E237" i="4"/>
  <c r="G236" i="4"/>
  <c r="G240" i="4" s="1"/>
  <c r="F240" i="4"/>
  <c r="E236" i="4"/>
  <c r="E240" i="4" s="1"/>
  <c r="G195" i="4"/>
  <c r="F195" i="4"/>
  <c r="E195" i="4"/>
  <c r="G235" i="4"/>
  <c r="F235" i="4"/>
  <c r="E235" i="4"/>
  <c r="G229" i="4"/>
  <c r="F229" i="4"/>
  <c r="E229" i="4"/>
  <c r="G228" i="4"/>
  <c r="F228" i="4"/>
  <c r="E228" i="4"/>
  <c r="G227" i="4"/>
  <c r="F227" i="4"/>
  <c r="E227" i="4"/>
  <c r="G226" i="4"/>
  <c r="G230" i="4" s="1"/>
  <c r="F226" i="4"/>
  <c r="E226" i="4"/>
  <c r="G225" i="4"/>
  <c r="F225" i="4"/>
  <c r="E225" i="4"/>
  <c r="G219" i="4"/>
  <c r="F219" i="4"/>
  <c r="E219" i="4"/>
  <c r="G218" i="4"/>
  <c r="F218" i="4"/>
  <c r="E218" i="4"/>
  <c r="G217" i="4"/>
  <c r="F217" i="4"/>
  <c r="E217" i="4"/>
  <c r="G216" i="4"/>
  <c r="F216" i="4"/>
  <c r="F220" i="4" s="1"/>
  <c r="E216" i="4"/>
  <c r="G215" i="4"/>
  <c r="F215" i="4"/>
  <c r="E213" i="4"/>
  <c r="E211" i="4"/>
  <c r="E206" i="4" s="1"/>
  <c r="G209" i="4"/>
  <c r="F209" i="4"/>
  <c r="E209" i="4"/>
  <c r="G208" i="4"/>
  <c r="F208" i="4"/>
  <c r="E208" i="4"/>
  <c r="G207" i="4"/>
  <c r="F207" i="4"/>
  <c r="E207" i="4"/>
  <c r="G206" i="4"/>
  <c r="G210" i="4" s="1"/>
  <c r="F206" i="4"/>
  <c r="G205" i="4"/>
  <c r="F205" i="4"/>
  <c r="E205" i="4"/>
  <c r="G199" i="4"/>
  <c r="F199" i="4"/>
  <c r="E199" i="4"/>
  <c r="G198" i="4"/>
  <c r="F198" i="4"/>
  <c r="E198" i="4"/>
  <c r="G197" i="4"/>
  <c r="F197" i="4"/>
  <c r="E197" i="4"/>
  <c r="G196" i="4"/>
  <c r="F196" i="4"/>
  <c r="E196" i="4"/>
  <c r="E200" i="4" s="1"/>
  <c r="G190" i="4"/>
  <c r="F190" i="4"/>
  <c r="E190" i="4"/>
  <c r="G185" i="4"/>
  <c r="F185" i="4"/>
  <c r="E185" i="4"/>
  <c r="G179" i="4"/>
  <c r="G174" i="4" s="1"/>
  <c r="F179" i="4"/>
  <c r="E179" i="4"/>
  <c r="E180" i="4" s="1"/>
  <c r="G178" i="4"/>
  <c r="F178" i="4"/>
  <c r="F180" i="4" s="1"/>
  <c r="F174" i="4"/>
  <c r="E174" i="4"/>
  <c r="G173" i="4"/>
  <c r="F173" i="4"/>
  <c r="G172" i="4"/>
  <c r="F172" i="4"/>
  <c r="E172" i="4"/>
  <c r="G171" i="4"/>
  <c r="F171" i="4"/>
  <c r="E171" i="4"/>
  <c r="G170" i="4"/>
  <c r="F170" i="4"/>
  <c r="E170" i="4"/>
  <c r="G165" i="4"/>
  <c r="F165" i="4"/>
  <c r="E165" i="4"/>
  <c r="G160" i="4"/>
  <c r="F160" i="4"/>
  <c r="E160" i="4"/>
  <c r="G155" i="4"/>
  <c r="F155" i="4"/>
  <c r="E155" i="4"/>
  <c r="G149" i="4"/>
  <c r="F149" i="4"/>
  <c r="E149" i="4"/>
  <c r="G148" i="4"/>
  <c r="F148" i="4"/>
  <c r="G147" i="4"/>
  <c r="F147" i="4"/>
  <c r="E147" i="4"/>
  <c r="G146" i="4"/>
  <c r="F146" i="4"/>
  <c r="F150" i="4" s="1"/>
  <c r="G145" i="4"/>
  <c r="F145" i="4"/>
  <c r="E145" i="4"/>
  <c r="G140" i="4"/>
  <c r="F140" i="4"/>
  <c r="E140" i="4"/>
  <c r="G135" i="4"/>
  <c r="F135" i="4"/>
  <c r="E135" i="4"/>
  <c r="G130" i="4"/>
  <c r="F130" i="4"/>
  <c r="E130" i="4"/>
  <c r="G124" i="4"/>
  <c r="F124" i="4"/>
  <c r="E124" i="4"/>
  <c r="G123" i="4"/>
  <c r="F123" i="4"/>
  <c r="E123" i="4"/>
  <c r="G122" i="4"/>
  <c r="F122" i="4"/>
  <c r="E122" i="4"/>
  <c r="G121" i="4"/>
  <c r="F121" i="4"/>
  <c r="F125" i="4" s="1"/>
  <c r="E121" i="4"/>
  <c r="E125" i="4" s="1"/>
  <c r="G120" i="4"/>
  <c r="F120" i="4"/>
  <c r="E118" i="4"/>
  <c r="E120" i="4" s="1"/>
  <c r="G115" i="4"/>
  <c r="F115" i="4"/>
  <c r="E115" i="4"/>
  <c r="G108" i="4"/>
  <c r="F108" i="4"/>
  <c r="G106" i="4"/>
  <c r="G110" i="4" s="1"/>
  <c r="F106" i="4"/>
  <c r="F110" i="4" s="1"/>
  <c r="E106" i="4"/>
  <c r="E110" i="4" s="1"/>
  <c r="G105" i="4"/>
  <c r="F105" i="4"/>
  <c r="E103" i="4"/>
  <c r="E101" i="4"/>
  <c r="E105" i="4" s="1"/>
  <c r="G100" i="4"/>
  <c r="F100" i="4"/>
  <c r="E100" i="4"/>
  <c r="G95" i="4"/>
  <c r="F95" i="4"/>
  <c r="E95" i="4"/>
  <c r="G90" i="4"/>
  <c r="F90" i="4"/>
  <c r="E90" i="4"/>
  <c r="G85" i="4"/>
  <c r="F85" i="4"/>
  <c r="E85" i="4"/>
  <c r="G79" i="4"/>
  <c r="F79" i="4"/>
  <c r="E79" i="4"/>
  <c r="G78" i="4"/>
  <c r="F78" i="4"/>
  <c r="G77" i="4"/>
  <c r="F77" i="4"/>
  <c r="E77" i="4"/>
  <c r="F76" i="4"/>
  <c r="F80" i="4" s="1"/>
  <c r="E76" i="4"/>
  <c r="G75" i="4"/>
  <c r="F75" i="4"/>
  <c r="E75" i="4"/>
  <c r="G69" i="4"/>
  <c r="F69" i="4"/>
  <c r="E69" i="4"/>
  <c r="G68" i="4"/>
  <c r="F68" i="4"/>
  <c r="E68" i="4"/>
  <c r="G67" i="4"/>
  <c r="F67" i="4"/>
  <c r="E67" i="4"/>
  <c r="G66" i="4"/>
  <c r="F66" i="4"/>
  <c r="E66" i="4"/>
  <c r="F65" i="4"/>
  <c r="G63" i="4"/>
  <c r="G58" i="4" s="1"/>
  <c r="F63" i="4"/>
  <c r="E63" i="4"/>
  <c r="E65" i="4" s="1"/>
  <c r="G59" i="4"/>
  <c r="F59" i="4"/>
  <c r="E59" i="4"/>
  <c r="F58" i="4"/>
  <c r="G57" i="4"/>
  <c r="F57" i="4"/>
  <c r="E57" i="4"/>
  <c r="G56" i="4"/>
  <c r="F56" i="4"/>
  <c r="F60" i="4" s="1"/>
  <c r="E56" i="4"/>
  <c r="G55" i="4"/>
  <c r="F55" i="4"/>
  <c r="E55" i="4"/>
  <c r="G49" i="4"/>
  <c r="F49" i="4"/>
  <c r="E49" i="4"/>
  <c r="G48" i="4"/>
  <c r="F48" i="4"/>
  <c r="E48" i="4"/>
  <c r="G47" i="4"/>
  <c r="F47" i="4"/>
  <c r="E47" i="4"/>
  <c r="G46" i="4"/>
  <c r="G50" i="4" s="1"/>
  <c r="F46" i="4"/>
  <c r="E46" i="4"/>
  <c r="E50" i="4" s="1"/>
  <c r="G45" i="4"/>
  <c r="F45" i="4"/>
  <c r="E45" i="4"/>
  <c r="G40" i="4"/>
  <c r="F40" i="4"/>
  <c r="E40" i="4"/>
  <c r="G35" i="4"/>
  <c r="F35" i="4"/>
  <c r="E35" i="4"/>
  <c r="G30" i="4"/>
  <c r="F30" i="4"/>
  <c r="E30" i="4"/>
  <c r="E25" i="4"/>
  <c r="G21" i="4"/>
  <c r="G25" i="4" s="1"/>
  <c r="F21" i="4"/>
  <c r="F25" i="4" s="1"/>
  <c r="E21" i="4"/>
  <c r="G20" i="4"/>
  <c r="F20" i="4"/>
  <c r="E13" i="4"/>
  <c r="G14" i="4"/>
  <c r="F14" i="4"/>
  <c r="E14" i="4"/>
  <c r="G13" i="4"/>
  <c r="F13" i="4"/>
  <c r="G12" i="4"/>
  <c r="G7" i="4" s="1"/>
  <c r="F12" i="4"/>
  <c r="E12" i="4"/>
  <c r="G11" i="4"/>
  <c r="E11" i="4"/>
  <c r="E9" i="4" l="1"/>
  <c r="G200" i="4"/>
  <c r="E210" i="4"/>
  <c r="E220" i="4"/>
  <c r="F230" i="4"/>
  <c r="G70" i="4"/>
  <c r="F210" i="4"/>
  <c r="E58" i="4"/>
  <c r="G220" i="4"/>
  <c r="G150" i="4"/>
  <c r="G180" i="4"/>
  <c r="F200" i="4"/>
  <c r="E230" i="4"/>
  <c r="E175" i="4"/>
  <c r="G15" i="4"/>
  <c r="E7" i="4"/>
  <c r="F50" i="4"/>
  <c r="F70" i="4"/>
  <c r="F8" i="4"/>
  <c r="G125" i="4"/>
  <c r="F7" i="4"/>
  <c r="F9" i="4"/>
  <c r="G175" i="4"/>
  <c r="E60" i="4"/>
  <c r="G8" i="4"/>
  <c r="G9" i="4"/>
  <c r="E70" i="4"/>
  <c r="F175" i="4"/>
  <c r="E15" i="4"/>
  <c r="G60" i="4"/>
  <c r="F11" i="4"/>
  <c r="G65" i="4"/>
  <c r="E78" i="4"/>
  <c r="E215" i="4"/>
  <c r="E20" i="4"/>
  <c r="G76" i="4"/>
  <c r="E146" i="4"/>
  <c r="E150" i="4" s="1"/>
  <c r="E6" i="4" l="1"/>
  <c r="E8" i="4"/>
  <c r="E80" i="4"/>
  <c r="G80" i="4"/>
  <c r="G6" i="4"/>
  <c r="G10" i="4" s="1"/>
  <c r="F15" i="4"/>
  <c r="F6" i="4"/>
  <c r="F10" i="4" s="1"/>
  <c r="E10" i="4" l="1"/>
</calcChain>
</file>

<file path=xl/sharedStrings.xml><?xml version="1.0" encoding="utf-8"?>
<sst xmlns="http://schemas.openxmlformats.org/spreadsheetml/2006/main" count="501" uniqueCount="128">
  <si>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</si>
  <si>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</si>
  <si>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</si>
  <si>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</si>
  <si>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</si>
  <si>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</si>
  <si>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</si>
  <si>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</si>
  <si>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</si>
  <si>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</si>
  <si>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</si>
  <si>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</si>
  <si>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</si>
  <si>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</si>
  <si>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</si>
  <si>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</si>
  <si>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</si>
  <si>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</si>
  <si>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</si>
  <si>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</si>
  <si>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</si>
  <si>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</si>
  <si>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</si>
  <si>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</si>
  <si>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</si>
  <si>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</si>
  <si>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</si>
  <si>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</si>
  <si>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</si>
  <si>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</si>
  <si>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</si>
  <si>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</si>
  <si>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</si>
  <si>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</si>
  <si>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</si>
  <si>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</si>
  <si>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</si>
  <si>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</si>
  <si>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</si>
  <si>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</si>
  <si>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</si>
  <si>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</si>
  <si>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</si>
  <si>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</si>
  <si>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</si>
  <si>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</si>
  <si>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</si>
  <si>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</si>
  <si>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</si>
  <si>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</si>
  <si>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</si>
  <si>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</si>
  <si>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</si>
  <si>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</si>
  <si>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</si>
  <si>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</si>
  <si>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</si>
  <si>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</si>
  <si>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</si>
  <si>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</si>
  <si>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</si>
  <si>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</si>
  <si>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</si>
  <si>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</si>
  <si>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</si>
  <si>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</si>
  <si>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</si>
  <si>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</si>
  <si>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</si>
  <si>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</si>
  <si>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</si>
  <si>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</si>
  <si>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</si>
  <si>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</si>
  <si>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</si>
  <si>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</si>
  <si>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</si>
  <si>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</si>
  <si>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</si>
  <si>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</si>
  <si>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</si>
  <si>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</si>
  <si>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</si>
  <si>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</si>
  <si>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</si>
  <si>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</si>
  <si>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</si>
  <si>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осуществление  муниципальной поддержки молодых семей в улучшении жилищных условий</t>
  </si>
  <si>
    <t>2022 год</t>
  </si>
  <si>
    <t>Региональный проект "Чистая вода"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</si>
  <si>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</si>
  <si>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</si>
  <si>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</si>
  <si>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</si>
  <si>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</si>
  <si>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</si>
  <si>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</si>
  <si>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</si>
  <si>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</si>
  <si>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</si>
  <si>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Реализация государственной политики в сфере дополнительного образования на территории Дубровского муниципального района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</si>
  <si>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</si>
  <si>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</si>
  <si>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</si>
  <si>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</si>
  <si>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</si>
  <si>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Приложение 2
к муниципальной программе  «Реализация отдельных полномочий Дубровского муниципального района Брянской области  ( 2022 - 2024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</si>
  <si>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(2022 - 2024 годы)»</t>
  </si>
  <si>
    <t xml:space="preserve"> муниципальная программа  «Реализация отдельных полномочий Дубровского муниципального района Брянской области  (2022 - 2024 годы)»</t>
  </si>
  <si>
    <t>5.8.</t>
  </si>
  <si>
    <t>Установление и описание местоположения границ территориальных зон</t>
  </si>
  <si>
    <t>7.4.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</si>
  <si>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</si>
  <si>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>F.</t>
  </si>
  <si>
    <t>F5.</t>
  </si>
  <si>
    <t>Глава администрации района, председатель Комитета  имущественных отношений</t>
  </si>
  <si>
    <t>Глава администрации района, Заместитель Главы администрации  района по городскому  и жкх</t>
  </si>
  <si>
    <t>Глава администрации района, директор</t>
  </si>
  <si>
    <t>Региональный проект "Спорт - норма жизни (Брянская область)"</t>
  </si>
  <si>
    <t>2024 год</t>
  </si>
  <si>
    <t>7.3.</t>
  </si>
  <si>
    <t>8.5.</t>
  </si>
  <si>
    <t>Отдельные мероприятия по развитию образования</t>
  </si>
  <si>
    <t>Подготовка проектов межевания земельных участков и проведение кадастровых работ</t>
  </si>
  <si>
    <t>ZA.</t>
  </si>
  <si>
    <t>Z.</t>
  </si>
  <si>
    <t>Обеспечение государственного кадастрового учета, государственной регистрации прав и картографии</t>
  </si>
  <si>
    <t>Приложение 1 к Постановлению № 485 от 03.10.2022г 
"О внесении изменений и дополнений в муниципальную программу «Реализация отдельных полномочий Дубровского муниципального района Брянской области  ( 2022 - 2024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</si>
</sst>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1" customHeight="1" x14ac:dyDescent="0.2">
      <c r="A1" t="s">
        <v>0</v>
      </c>
      <c r="D1" s="50" t="s">
        <v>127</v>
      </c>
      <c r="E1" s="51"/>
      <c r="F1" s="51"/>
      <c r="G1" s="51"/>
      <c r="H1" s="51"/>
    </row>
    <row r="2" spans="1:8" ht="66" customHeight="1" x14ac:dyDescent="0.2">
      <c r="A2" s="1" t="s">
        <v>0</v>
      </c>
      <c r="B2" s="1"/>
      <c r="C2" s="1" t="s">
        <v>0</v>
      </c>
      <c r="D2" s="54" t="s">
        <v>106</v>
      </c>
      <c r="E2" s="55"/>
      <c r="F2" s="55"/>
      <c r="G2" s="55"/>
      <c r="H2" s="55"/>
    </row>
    <row r="3" spans="1:8" ht="20.25" customHeight="1" x14ac:dyDescent="0.2">
      <c r="A3" s="56" t="s">
        <v>107</v>
      </c>
      <c r="B3" s="56"/>
      <c r="C3" s="56"/>
      <c r="D3" s="56"/>
      <c r="E3" s="56"/>
      <c r="F3" s="56"/>
      <c r="G3" s="56"/>
      <c r="H3" s="56"/>
    </row>
    <row r="4" spans="1:8" ht="34.5" customHeight="1" x14ac:dyDescent="0.2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/>
      <c r="G4" s="57"/>
      <c r="H4" s="57" t="s">
        <v>6</v>
      </c>
    </row>
    <row r="5" spans="1:8" ht="47.25" customHeight="1" x14ac:dyDescent="0.2">
      <c r="A5" s="58" t="s">
        <v>0</v>
      </c>
      <c r="B5" s="58" t="s">
        <v>0</v>
      </c>
      <c r="C5" s="57" t="s">
        <v>0</v>
      </c>
      <c r="D5" s="57" t="s">
        <v>0</v>
      </c>
      <c r="E5" s="12" t="s">
        <v>88</v>
      </c>
      <c r="F5" s="12" t="s">
        <v>101</v>
      </c>
      <c r="G5" s="12" t="s">
        <v>119</v>
      </c>
      <c r="H5" s="57" t="s">
        <v>0</v>
      </c>
    </row>
    <row r="6" spans="1:8" ht="63.75" customHeight="1" x14ac:dyDescent="0.2">
      <c r="A6" s="3" t="s">
        <v>0</v>
      </c>
      <c r="B6" s="19" t="s">
        <v>108</v>
      </c>
      <c r="C6" s="28" t="s">
        <v>16</v>
      </c>
      <c r="D6" s="7" t="s">
        <v>7</v>
      </c>
      <c r="E6" s="8">
        <f>E11+E46+E56+E66+E76+E121+E146+E171+E196+E206+E236</f>
        <v>42251339.240000002</v>
      </c>
      <c r="F6" s="8">
        <f>F11+F46+F56+F66+F76+F121+F146+F171+F196+F206+F226</f>
        <v>24923602.780000001</v>
      </c>
      <c r="G6" s="8">
        <f>G11+G46+G56+G66+G76+G121+G146+G171+G196+G206</f>
        <v>16355594.060000001</v>
      </c>
      <c r="H6" s="8"/>
    </row>
    <row r="7" spans="1:8" ht="43.35" customHeight="1" x14ac:dyDescent="0.2">
      <c r="A7" s="3" t="s">
        <v>0</v>
      </c>
      <c r="B7" s="4" t="s">
        <v>0</v>
      </c>
      <c r="C7" s="28"/>
      <c r="D7" s="7" t="s">
        <v>8</v>
      </c>
      <c r="E7" s="8">
        <f>E12+E47+E57+E67+E77+E122+E147+E172+E197+E207</f>
        <v>754618</v>
      </c>
      <c r="F7" s="8">
        <f>F12+F47+F57+F67+F77+F122+F147+F172+F197+F207+F227</f>
        <v>736315</v>
      </c>
      <c r="G7" s="8">
        <f t="shared" ref="G7" si="0">G12+G47+G57+G67+G77+G122+G147+G172+G197</f>
        <v>761330</v>
      </c>
      <c r="H7" s="8"/>
    </row>
    <row r="8" spans="1:8" ht="28.9" customHeight="1" x14ac:dyDescent="0.2">
      <c r="A8" s="3" t="s">
        <v>0</v>
      </c>
      <c r="B8" s="4" t="s">
        <v>0</v>
      </c>
      <c r="C8" s="28"/>
      <c r="D8" s="7" t="s">
        <v>9</v>
      </c>
      <c r="E8" s="8">
        <f>E13+E48+E58+E68+E78+E123+E148+E173+E188+E203+E208+E238</f>
        <v>66674735.68</v>
      </c>
      <c r="F8" s="8">
        <f>F13+F48+F58+F68+F78+F123+F148+F173+F198+F208+F228</f>
        <v>65385295.409999996</v>
      </c>
      <c r="G8" s="8">
        <f>G13+G48+G58+G68+G78+G123+G148+G173+G198+G208</f>
        <v>66179916.959999993</v>
      </c>
      <c r="H8" s="8"/>
    </row>
    <row r="9" spans="1:8" ht="48" customHeight="1" x14ac:dyDescent="0.2">
      <c r="A9" s="3" t="s">
        <v>0</v>
      </c>
      <c r="B9" s="4" t="s">
        <v>0</v>
      </c>
      <c r="C9" s="28"/>
      <c r="D9" s="17" t="s">
        <v>86</v>
      </c>
      <c r="E9" s="8">
        <f>E14+E49+E59+E69+E79+E124+E149+E174+E199</f>
        <v>841463</v>
      </c>
      <c r="F9" s="8">
        <f>F14+F49+F59+F69+F79+F124+F149+F174+F199+F209+F229</f>
        <v>764150</v>
      </c>
      <c r="G9" s="8">
        <f>G14+G49+G59+G69+G79+G124+G149+G174+G199</f>
        <v>764150</v>
      </c>
      <c r="H9" s="8"/>
    </row>
    <row r="10" spans="1:8" ht="14.45" customHeight="1" x14ac:dyDescent="0.2">
      <c r="A10" s="5" t="s">
        <v>0</v>
      </c>
      <c r="B10" s="6" t="s">
        <v>0</v>
      </c>
      <c r="C10" s="29"/>
      <c r="D10" s="13" t="s">
        <v>10</v>
      </c>
      <c r="E10" s="14">
        <f>SUM(E6:E9)</f>
        <v>110522155.92</v>
      </c>
      <c r="F10" s="14">
        <f>SUM(F6:F9)</f>
        <v>91809363.189999998</v>
      </c>
      <c r="G10" s="14">
        <f>SUM(G6:G9)</f>
        <v>84060991.019999996</v>
      </c>
      <c r="H10" s="8"/>
    </row>
    <row r="11" spans="1:8" ht="54" customHeight="1" x14ac:dyDescent="0.2">
      <c r="A11" s="2" t="s">
        <v>11</v>
      </c>
      <c r="B11" s="11" t="s">
        <v>17</v>
      </c>
      <c r="C11" s="28"/>
      <c r="D11" s="7" t="s">
        <v>7</v>
      </c>
      <c r="E11" s="8">
        <f t="shared" ref="E11:G14" si="1">E16+E21+E26+E31+E36+E41</f>
        <v>71335</v>
      </c>
      <c r="F11" s="8">
        <f t="shared" si="1"/>
        <v>4435</v>
      </c>
      <c r="G11" s="8">
        <f t="shared" si="1"/>
        <v>3963</v>
      </c>
      <c r="H11" s="7"/>
    </row>
    <row r="12" spans="1:8" ht="43.35" customHeight="1" x14ac:dyDescent="0.2">
      <c r="A12" s="3" t="s">
        <v>0</v>
      </c>
      <c r="B12" s="4" t="s">
        <v>0</v>
      </c>
      <c r="C12" s="28"/>
      <c r="D12" s="7" t="s">
        <v>8</v>
      </c>
      <c r="E12" s="8">
        <f t="shared" si="1"/>
        <v>754618</v>
      </c>
      <c r="F12" s="8">
        <f t="shared" si="1"/>
        <v>736315</v>
      </c>
      <c r="G12" s="8">
        <f t="shared" si="1"/>
        <v>761330</v>
      </c>
      <c r="H12" s="7"/>
    </row>
    <row r="13" spans="1:8" ht="28.9" customHeight="1" x14ac:dyDescent="0.2">
      <c r="A13" s="3" t="s">
        <v>0</v>
      </c>
      <c r="B13" s="4" t="s">
        <v>0</v>
      </c>
      <c r="C13" s="28"/>
      <c r="D13" s="7" t="s">
        <v>9</v>
      </c>
      <c r="E13" s="8">
        <f t="shared" si="1"/>
        <v>29819117.030000001</v>
      </c>
      <c r="F13" s="8">
        <f t="shared" si="1"/>
        <v>32232996</v>
      </c>
      <c r="G13" s="8">
        <f t="shared" si="1"/>
        <v>33338945</v>
      </c>
      <c r="H13" s="7"/>
    </row>
    <row r="14" spans="1:8" ht="28.9" customHeight="1" x14ac:dyDescent="0.2">
      <c r="A14" s="3" t="s">
        <v>0</v>
      </c>
      <c r="B14" s="4" t="s">
        <v>0</v>
      </c>
      <c r="C14" s="28"/>
      <c r="D14" s="17" t="s">
        <v>86</v>
      </c>
      <c r="E14" s="8">
        <f t="shared" si="1"/>
        <v>55000</v>
      </c>
      <c r="F14" s="8">
        <f t="shared" si="1"/>
        <v>15000</v>
      </c>
      <c r="G14" s="8">
        <f t="shared" si="1"/>
        <v>15000</v>
      </c>
      <c r="H14" s="7"/>
    </row>
    <row r="15" spans="1:8" ht="14.45" customHeight="1" x14ac:dyDescent="0.2">
      <c r="A15" s="5" t="s">
        <v>0</v>
      </c>
      <c r="B15" s="6" t="s">
        <v>0</v>
      </c>
      <c r="C15" s="29"/>
      <c r="D15" s="15" t="s">
        <v>10</v>
      </c>
      <c r="E15" s="16">
        <f>SUM(E11:E14)</f>
        <v>30700070.030000001</v>
      </c>
      <c r="F15" s="16">
        <f>SUM(F11:F14)</f>
        <v>32988746</v>
      </c>
      <c r="G15" s="16">
        <f>SUM(G11:G14)</f>
        <v>34119238</v>
      </c>
      <c r="H15" s="15"/>
    </row>
    <row r="16" spans="1:8" ht="54" customHeight="1" x14ac:dyDescent="0.2">
      <c r="A16" s="2" t="s">
        <v>12</v>
      </c>
      <c r="B16" s="11" t="s">
        <v>18</v>
      </c>
      <c r="C16" s="28" t="s">
        <v>73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28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8"/>
      <c r="D18" s="7" t="s">
        <v>9</v>
      </c>
      <c r="E18" s="8">
        <f>25946670-1477850+184080.03</f>
        <v>24652900.030000001</v>
      </c>
      <c r="F18" s="8">
        <v>26776770</v>
      </c>
      <c r="G18" s="8">
        <v>27708285</v>
      </c>
      <c r="H18" s="7"/>
    </row>
    <row r="19" spans="1:8" ht="28.9" customHeight="1" x14ac:dyDescent="0.2">
      <c r="A19" s="3" t="s">
        <v>0</v>
      </c>
      <c r="B19" s="4" t="s">
        <v>0</v>
      </c>
      <c r="C19" s="28"/>
      <c r="D19" s="17" t="s">
        <v>86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29"/>
      <c r="D20" s="9" t="s">
        <v>10</v>
      </c>
      <c r="E20" s="10">
        <f>SUM(E16:E19)</f>
        <v>24652900.030000001</v>
      </c>
      <c r="F20" s="10">
        <f>SUM(F16:F19)</f>
        <v>26776770</v>
      </c>
      <c r="G20" s="10">
        <f>SUM(G16:G19)</f>
        <v>27708285</v>
      </c>
      <c r="H20" s="9"/>
    </row>
    <row r="21" spans="1:8" ht="39" customHeight="1" x14ac:dyDescent="0.2">
      <c r="A21" s="2" t="s">
        <v>13</v>
      </c>
      <c r="B21" s="11" t="s">
        <v>19</v>
      </c>
      <c r="C21" s="28" t="s">
        <v>80</v>
      </c>
      <c r="D21" s="7" t="s">
        <v>7</v>
      </c>
      <c r="E21" s="8">
        <f>71135+200</f>
        <v>71335</v>
      </c>
      <c r="F21" s="8">
        <f>4235+200</f>
        <v>4435</v>
      </c>
      <c r="G21" s="8">
        <f>3763+200</f>
        <v>3963</v>
      </c>
      <c r="H21" s="7"/>
    </row>
    <row r="22" spans="1:8" ht="43.35" customHeight="1" x14ac:dyDescent="0.2">
      <c r="A22" s="3" t="s">
        <v>0</v>
      </c>
      <c r="B22" s="4"/>
      <c r="C22" s="28"/>
      <c r="D22" s="7" t="s">
        <v>8</v>
      </c>
      <c r="E22" s="8">
        <f>713225+41393</f>
        <v>754618</v>
      </c>
      <c r="F22" s="8">
        <v>736315</v>
      </c>
      <c r="G22" s="8">
        <v>761330</v>
      </c>
      <c r="H22" s="7"/>
    </row>
    <row r="23" spans="1:8" ht="28.9" customHeight="1" x14ac:dyDescent="0.2">
      <c r="A23" s="3" t="s">
        <v>0</v>
      </c>
      <c r="B23" s="4" t="s">
        <v>0</v>
      </c>
      <c r="C23" s="28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28"/>
      <c r="D24" s="17" t="s">
        <v>86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9"/>
      <c r="D25" s="9" t="s">
        <v>10</v>
      </c>
      <c r="E25" s="10">
        <f>SUM(E21:E24)</f>
        <v>825953</v>
      </c>
      <c r="F25" s="10">
        <f>SUM(F21:F24)</f>
        <v>740750</v>
      </c>
      <c r="G25" s="10">
        <f>SUM(G21:G24)</f>
        <v>765293</v>
      </c>
      <c r="H25" s="9"/>
    </row>
    <row r="26" spans="1:8" ht="30" customHeight="1" x14ac:dyDescent="0.2">
      <c r="A26" s="37" t="s">
        <v>20</v>
      </c>
      <c r="B26" s="39" t="s">
        <v>21</v>
      </c>
      <c r="C26" s="42" t="s">
        <v>74</v>
      </c>
      <c r="D26" s="7" t="s">
        <v>7</v>
      </c>
      <c r="E26" s="20">
        <v>0</v>
      </c>
      <c r="F26" s="8">
        <v>0</v>
      </c>
      <c r="G26" s="8">
        <v>0</v>
      </c>
      <c r="H26" s="7"/>
    </row>
    <row r="27" spans="1:8" ht="32.25" customHeight="1" x14ac:dyDescent="0.2">
      <c r="A27" s="37"/>
      <c r="B27" s="52"/>
      <c r="C27" s="43"/>
      <c r="D27" s="7" t="s">
        <v>8</v>
      </c>
      <c r="E27" s="20"/>
      <c r="F27" s="8">
        <v>0</v>
      </c>
      <c r="G27" s="8">
        <v>0</v>
      </c>
      <c r="H27" s="7"/>
    </row>
    <row r="28" spans="1:8" ht="27" customHeight="1" x14ac:dyDescent="0.2">
      <c r="A28" s="37"/>
      <c r="B28" s="52"/>
      <c r="C28" s="43"/>
      <c r="D28" s="7" t="s">
        <v>9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7"/>
      <c r="B29" s="52"/>
      <c r="C29" s="43"/>
      <c r="D29" s="17" t="s">
        <v>86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38"/>
      <c r="B30" s="53"/>
      <c r="C30" s="44"/>
      <c r="D30" s="9" t="s">
        <v>10</v>
      </c>
      <c r="E30" s="21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7" t="s">
        <v>22</v>
      </c>
      <c r="B31" s="39" t="s">
        <v>23</v>
      </c>
      <c r="C31" s="42" t="s">
        <v>115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7"/>
      <c r="B32" s="40"/>
      <c r="C32" s="43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7"/>
      <c r="B33" s="40"/>
      <c r="C33" s="43"/>
      <c r="D33" s="7" t="s">
        <v>9</v>
      </c>
      <c r="E33" s="8">
        <v>1615925</v>
      </c>
      <c r="F33" s="8">
        <v>1567970</v>
      </c>
      <c r="G33" s="8">
        <v>1628675</v>
      </c>
      <c r="H33" s="7"/>
    </row>
    <row r="34" spans="1:8" ht="14.45" customHeight="1" x14ac:dyDescent="0.2">
      <c r="A34" s="37"/>
      <c r="B34" s="40"/>
      <c r="C34" s="43"/>
      <c r="D34" s="17" t="s">
        <v>86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8"/>
      <c r="B35" s="41"/>
      <c r="C35" s="44"/>
      <c r="D35" s="9" t="s">
        <v>10</v>
      </c>
      <c r="E35" s="10">
        <f>SUM(E31:E34)</f>
        <v>1615925</v>
      </c>
      <c r="F35" s="10">
        <f>SUM(F31:F34)</f>
        <v>1567970</v>
      </c>
      <c r="G35" s="10">
        <f>SUM(G31:G34)</f>
        <v>1628675</v>
      </c>
      <c r="H35" s="9"/>
    </row>
    <row r="36" spans="1:8" ht="14.45" customHeight="1" x14ac:dyDescent="0.2">
      <c r="A36" s="37" t="s">
        <v>24</v>
      </c>
      <c r="B36" s="45" t="s">
        <v>97</v>
      </c>
      <c r="C36" s="42" t="s">
        <v>77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7"/>
      <c r="B37" s="46"/>
      <c r="C37" s="48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7"/>
      <c r="B38" s="46"/>
      <c r="C38" s="48"/>
      <c r="D38" s="7" t="s">
        <v>9</v>
      </c>
      <c r="E38" s="8">
        <v>3185292</v>
      </c>
      <c r="F38" s="8">
        <v>3523256</v>
      </c>
      <c r="G38" s="8">
        <v>3636985</v>
      </c>
      <c r="H38" s="7"/>
    </row>
    <row r="39" spans="1:8" ht="14.45" customHeight="1" x14ac:dyDescent="0.2">
      <c r="A39" s="37"/>
      <c r="B39" s="46"/>
      <c r="C39" s="48"/>
      <c r="D39" s="17" t="s">
        <v>86</v>
      </c>
      <c r="E39" s="8">
        <f>15000+40000</f>
        <v>55000</v>
      </c>
      <c r="F39" s="8">
        <v>15000</v>
      </c>
      <c r="G39" s="8">
        <v>15000</v>
      </c>
      <c r="H39" s="7"/>
    </row>
    <row r="40" spans="1:8" ht="29.25" customHeight="1" x14ac:dyDescent="0.2">
      <c r="A40" s="38"/>
      <c r="B40" s="47"/>
      <c r="C40" s="49"/>
      <c r="D40" s="9" t="s">
        <v>10</v>
      </c>
      <c r="E40" s="10">
        <f>SUM(E36:E39)</f>
        <v>3240292</v>
      </c>
      <c r="F40" s="10">
        <f>SUM(F36:F39)</f>
        <v>3538256</v>
      </c>
      <c r="G40" s="10">
        <f>SUM(G36:G39)</f>
        <v>3651985</v>
      </c>
      <c r="H40" s="9"/>
    </row>
    <row r="41" spans="1:8" ht="14.45" customHeight="1" x14ac:dyDescent="0.2">
      <c r="A41" s="37" t="s">
        <v>25</v>
      </c>
      <c r="B41" s="39" t="s">
        <v>98</v>
      </c>
      <c r="C41" s="42" t="s">
        <v>80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7"/>
      <c r="B42" s="40"/>
      <c r="C42" s="43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7"/>
      <c r="B43" s="40"/>
      <c r="C43" s="43"/>
      <c r="D43" s="7" t="s">
        <v>9</v>
      </c>
      <c r="E43" s="8">
        <v>350000</v>
      </c>
      <c r="F43" s="8">
        <v>350000</v>
      </c>
      <c r="G43" s="8">
        <v>350000</v>
      </c>
      <c r="H43" s="7"/>
    </row>
    <row r="44" spans="1:8" ht="14.45" customHeight="1" x14ac:dyDescent="0.2">
      <c r="A44" s="37"/>
      <c r="B44" s="40"/>
      <c r="C44" s="43"/>
      <c r="D44" s="17" t="s">
        <v>86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8"/>
      <c r="B45" s="41"/>
      <c r="C45" s="44"/>
      <c r="D45" s="9" t="s">
        <v>10</v>
      </c>
      <c r="E45" s="10">
        <f>SUM(E41:E44)</f>
        <v>350000</v>
      </c>
      <c r="F45" s="10">
        <f>SUM(F41:F44)</f>
        <v>350000</v>
      </c>
      <c r="G45" s="10">
        <f>SUM(G41:G44)</f>
        <v>350000</v>
      </c>
      <c r="H45" s="9"/>
    </row>
    <row r="46" spans="1:8" ht="59.25" customHeight="1" x14ac:dyDescent="0.2">
      <c r="A46" s="2" t="s">
        <v>14</v>
      </c>
      <c r="B46" s="22" t="s">
        <v>26</v>
      </c>
      <c r="C46" s="28"/>
      <c r="D46" s="7" t="s">
        <v>7</v>
      </c>
      <c r="E46" s="8">
        <f t="shared" ref="E46:G49" si="2">E51</f>
        <v>0</v>
      </c>
      <c r="F46" s="8">
        <f t="shared" si="2"/>
        <v>0</v>
      </c>
      <c r="G46" s="8">
        <f t="shared" si="2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28"/>
      <c r="D47" s="7" t="s">
        <v>8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28"/>
      <c r="D48" s="7" t="s">
        <v>9</v>
      </c>
      <c r="E48" s="8">
        <f t="shared" si="2"/>
        <v>1568430</v>
      </c>
      <c r="F48" s="8">
        <f t="shared" si="2"/>
        <v>1627525</v>
      </c>
      <c r="G48" s="8">
        <f t="shared" si="2"/>
        <v>1688985</v>
      </c>
      <c r="H48" s="7"/>
    </row>
    <row r="49" spans="1:8" ht="28.9" customHeight="1" x14ac:dyDescent="0.2">
      <c r="A49" s="3" t="s">
        <v>0</v>
      </c>
      <c r="B49" s="4" t="s">
        <v>0</v>
      </c>
      <c r="C49" s="28"/>
      <c r="D49" s="17" t="s">
        <v>86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29"/>
      <c r="D50" s="15" t="s">
        <v>10</v>
      </c>
      <c r="E50" s="16">
        <f>SUM(E46:E49)</f>
        <v>1568430</v>
      </c>
      <c r="F50" s="16">
        <f>SUM(F46:F49)</f>
        <v>1627525</v>
      </c>
      <c r="G50" s="16">
        <f>SUM(G46:G49)</f>
        <v>1688985</v>
      </c>
      <c r="H50" s="15"/>
    </row>
    <row r="51" spans="1:8" ht="57" customHeight="1" x14ac:dyDescent="0.2">
      <c r="A51" s="2" t="s">
        <v>15</v>
      </c>
      <c r="B51" s="25" t="s">
        <v>27</v>
      </c>
      <c r="C51" s="28" t="s">
        <v>80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6"/>
      <c r="C52" s="28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6"/>
      <c r="C53" s="28"/>
      <c r="D53" s="7" t="s">
        <v>9</v>
      </c>
      <c r="E53" s="8">
        <v>1568430</v>
      </c>
      <c r="F53" s="8">
        <v>1627525</v>
      </c>
      <c r="G53" s="8">
        <v>1688985</v>
      </c>
      <c r="H53" s="7"/>
    </row>
    <row r="54" spans="1:8" ht="28.9" customHeight="1" x14ac:dyDescent="0.2">
      <c r="A54" s="3" t="s">
        <v>0</v>
      </c>
      <c r="B54" s="26"/>
      <c r="C54" s="28"/>
      <c r="D54" s="17" t="s">
        <v>86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7"/>
      <c r="C55" s="29"/>
      <c r="D55" s="9" t="s">
        <v>10</v>
      </c>
      <c r="E55" s="10">
        <f>SUM(E51:E54)</f>
        <v>1568430</v>
      </c>
      <c r="F55" s="10">
        <f>SUM(F51:F54)</f>
        <v>1627525</v>
      </c>
      <c r="G55" s="10">
        <f>SUM(G51:G54)</f>
        <v>1688985</v>
      </c>
      <c r="H55" s="9"/>
    </row>
    <row r="56" spans="1:8" ht="38.25" x14ac:dyDescent="0.2">
      <c r="A56" s="24" t="s">
        <v>28</v>
      </c>
      <c r="B56" s="25" t="s">
        <v>30</v>
      </c>
      <c r="C56" s="28"/>
      <c r="D56" s="7" t="s">
        <v>7</v>
      </c>
      <c r="E56" s="8">
        <f t="shared" ref="E56:G59" si="3">E61</f>
        <v>1044560</v>
      </c>
      <c r="F56" s="8">
        <f t="shared" si="3"/>
        <v>1044560</v>
      </c>
      <c r="G56" s="8">
        <f t="shared" si="3"/>
        <v>1044560</v>
      </c>
      <c r="H56" s="7"/>
    </row>
    <row r="57" spans="1:8" ht="38.25" x14ac:dyDescent="0.2">
      <c r="A57" s="3" t="s">
        <v>0</v>
      </c>
      <c r="B57" s="26"/>
      <c r="C57" s="28"/>
      <c r="D57" s="7" t="s">
        <v>8</v>
      </c>
      <c r="E57" s="8">
        <f t="shared" si="3"/>
        <v>0</v>
      </c>
      <c r="F57" s="8">
        <f t="shared" si="3"/>
        <v>0</v>
      </c>
      <c r="G57" s="8">
        <f t="shared" si="3"/>
        <v>0</v>
      </c>
      <c r="H57" s="7"/>
    </row>
    <row r="58" spans="1:8" ht="25.5" x14ac:dyDescent="0.2">
      <c r="A58" s="3" t="s">
        <v>0</v>
      </c>
      <c r="B58" s="26"/>
      <c r="C58" s="28"/>
      <c r="D58" s="7" t="s">
        <v>9</v>
      </c>
      <c r="E58" s="8">
        <f t="shared" si="3"/>
        <v>80000</v>
      </c>
      <c r="F58" s="8">
        <f t="shared" si="3"/>
        <v>80000</v>
      </c>
      <c r="G58" s="8">
        <f t="shared" si="3"/>
        <v>80000</v>
      </c>
      <c r="H58" s="7"/>
    </row>
    <row r="59" spans="1:8" ht="51" x14ac:dyDescent="0.2">
      <c r="A59" s="3" t="s">
        <v>0</v>
      </c>
      <c r="B59" s="26"/>
      <c r="C59" s="28"/>
      <c r="D59" s="17" t="s">
        <v>86</v>
      </c>
      <c r="E59" s="8">
        <f t="shared" si="3"/>
        <v>0</v>
      </c>
      <c r="F59" s="8">
        <f t="shared" si="3"/>
        <v>0</v>
      </c>
      <c r="G59" s="8">
        <f t="shared" si="3"/>
        <v>0</v>
      </c>
      <c r="H59" s="7"/>
    </row>
    <row r="60" spans="1:8" x14ac:dyDescent="0.2">
      <c r="A60" s="5" t="s">
        <v>0</v>
      </c>
      <c r="B60" s="27"/>
      <c r="C60" s="29"/>
      <c r="D60" s="15" t="s">
        <v>10</v>
      </c>
      <c r="E60" s="16">
        <f>SUM(E56:E59)</f>
        <v>1124560</v>
      </c>
      <c r="F60" s="16">
        <f>SUM(F56:F59)</f>
        <v>1124560</v>
      </c>
      <c r="G60" s="16">
        <f>SUM(G56:G59)</f>
        <v>1124560</v>
      </c>
      <c r="H60" s="15"/>
    </row>
    <row r="61" spans="1:8" ht="38.25" x14ac:dyDescent="0.2">
      <c r="A61" s="24" t="s">
        <v>29</v>
      </c>
      <c r="B61" s="25" t="s">
        <v>31</v>
      </c>
      <c r="C61" s="28" t="s">
        <v>75</v>
      </c>
      <c r="D61" s="7" t="s">
        <v>7</v>
      </c>
      <c r="E61" s="8">
        <v>1044560</v>
      </c>
      <c r="F61" s="8">
        <v>1044560</v>
      </c>
      <c r="G61" s="18">
        <v>1044560</v>
      </c>
      <c r="H61" s="7"/>
    </row>
    <row r="62" spans="1:8" ht="38.25" x14ac:dyDescent="0.2">
      <c r="A62" s="3" t="s">
        <v>0</v>
      </c>
      <c r="B62" s="26"/>
      <c r="C62" s="28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6"/>
      <c r="C63" s="28"/>
      <c r="D63" s="7" t="s">
        <v>9</v>
      </c>
      <c r="E63" s="8">
        <f>50000+20000+10000</f>
        <v>80000</v>
      </c>
      <c r="F63" s="8">
        <f>50000+20000+10000</f>
        <v>80000</v>
      </c>
      <c r="G63" s="8">
        <f>50000+20000+10000</f>
        <v>80000</v>
      </c>
      <c r="H63" s="7"/>
    </row>
    <row r="64" spans="1:8" ht="51" x14ac:dyDescent="0.2">
      <c r="A64" s="3" t="s">
        <v>0</v>
      </c>
      <c r="B64" s="26"/>
      <c r="C64" s="28"/>
      <c r="D64" s="17" t="s">
        <v>86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7"/>
      <c r="C65" s="29"/>
      <c r="D65" s="9" t="s">
        <v>10</v>
      </c>
      <c r="E65" s="10">
        <f>SUM(E61:E64)</f>
        <v>1124560</v>
      </c>
      <c r="F65" s="10">
        <f>SUM(F61:F64)</f>
        <v>1124560</v>
      </c>
      <c r="G65" s="10">
        <f>SUM(G61:G64)</f>
        <v>1124560</v>
      </c>
      <c r="H65" s="9"/>
    </row>
    <row r="66" spans="1:8" ht="38.25" x14ac:dyDescent="0.2">
      <c r="A66" s="24" t="s">
        <v>32</v>
      </c>
      <c r="B66" s="25" t="s">
        <v>34</v>
      </c>
      <c r="C66" s="28"/>
      <c r="D66" s="7" t="s">
        <v>7</v>
      </c>
      <c r="E66" s="8">
        <f t="shared" ref="E66:G69" si="4">E71</f>
        <v>0</v>
      </c>
      <c r="F66" s="8">
        <f t="shared" si="4"/>
        <v>0</v>
      </c>
      <c r="G66" s="8">
        <f t="shared" si="4"/>
        <v>0</v>
      </c>
      <c r="H66" s="7"/>
    </row>
    <row r="67" spans="1:8" ht="38.25" x14ac:dyDescent="0.2">
      <c r="A67" s="3" t="s">
        <v>0</v>
      </c>
      <c r="B67" s="26"/>
      <c r="C67" s="28"/>
      <c r="D67" s="7" t="s">
        <v>8</v>
      </c>
      <c r="E67" s="8">
        <f t="shared" si="4"/>
        <v>0</v>
      </c>
      <c r="F67" s="8">
        <f t="shared" si="4"/>
        <v>0</v>
      </c>
      <c r="G67" s="8">
        <f t="shared" si="4"/>
        <v>0</v>
      </c>
      <c r="H67" s="7"/>
    </row>
    <row r="68" spans="1:8" ht="25.5" x14ac:dyDescent="0.2">
      <c r="A68" s="3" t="s">
        <v>0</v>
      </c>
      <c r="B68" s="26"/>
      <c r="C68" s="28"/>
      <c r="D68" s="7" t="s">
        <v>9</v>
      </c>
      <c r="E68" s="8">
        <f t="shared" si="4"/>
        <v>4302772</v>
      </c>
      <c r="F68" s="8">
        <f t="shared" si="4"/>
        <v>3737155</v>
      </c>
      <c r="G68" s="8">
        <f t="shared" si="4"/>
        <v>3878265</v>
      </c>
      <c r="H68" s="7"/>
    </row>
    <row r="69" spans="1:8" ht="51" x14ac:dyDescent="0.2">
      <c r="A69" s="3" t="s">
        <v>0</v>
      </c>
      <c r="B69" s="26"/>
      <c r="C69" s="28"/>
      <c r="D69" s="17" t="s">
        <v>86</v>
      </c>
      <c r="E69" s="8">
        <f t="shared" si="4"/>
        <v>0</v>
      </c>
      <c r="F69" s="8">
        <f t="shared" si="4"/>
        <v>0</v>
      </c>
      <c r="G69" s="8">
        <f t="shared" si="4"/>
        <v>0</v>
      </c>
      <c r="H69" s="7"/>
    </row>
    <row r="70" spans="1:8" x14ac:dyDescent="0.2">
      <c r="A70" s="5" t="s">
        <v>0</v>
      </c>
      <c r="B70" s="27"/>
      <c r="C70" s="29"/>
      <c r="D70" s="15" t="s">
        <v>10</v>
      </c>
      <c r="E70" s="16">
        <f>SUM(E66:E69)</f>
        <v>4302772</v>
      </c>
      <c r="F70" s="16">
        <f>SUM(F66:F69)</f>
        <v>3737155</v>
      </c>
      <c r="G70" s="16">
        <f>SUM(G66:G69)</f>
        <v>3878265</v>
      </c>
      <c r="H70" s="15"/>
    </row>
    <row r="71" spans="1:8" ht="38.25" x14ac:dyDescent="0.2">
      <c r="A71" s="24" t="s">
        <v>33</v>
      </c>
      <c r="B71" s="25" t="s">
        <v>35</v>
      </c>
      <c r="C71" s="28" t="s">
        <v>76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6"/>
      <c r="C72" s="28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6"/>
      <c r="C73" s="28"/>
      <c r="D73" s="7" t="s">
        <v>9</v>
      </c>
      <c r="E73" s="8">
        <f>3710665+592107</f>
        <v>4302772</v>
      </c>
      <c r="F73" s="8">
        <v>3737155</v>
      </c>
      <c r="G73" s="8">
        <v>3878265</v>
      </c>
      <c r="H73" s="7"/>
    </row>
    <row r="74" spans="1:8" ht="51" x14ac:dyDescent="0.2">
      <c r="A74" s="3" t="s">
        <v>0</v>
      </c>
      <c r="B74" s="26"/>
      <c r="C74" s="28"/>
      <c r="D74" s="17" t="s">
        <v>86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7"/>
      <c r="C75" s="29"/>
      <c r="D75" s="9" t="s">
        <v>10</v>
      </c>
      <c r="E75" s="10">
        <f>SUM(E71:E74)</f>
        <v>4302772</v>
      </c>
      <c r="F75" s="10">
        <f>SUM(F71:F74)</f>
        <v>3737155</v>
      </c>
      <c r="G75" s="10">
        <f>SUM(G71:G74)</f>
        <v>3878265</v>
      </c>
      <c r="H75" s="9"/>
    </row>
    <row r="76" spans="1:8" ht="38.25" x14ac:dyDescent="0.2">
      <c r="A76" s="24" t="s">
        <v>36</v>
      </c>
      <c r="B76" s="25" t="s">
        <v>38</v>
      </c>
      <c r="C76" s="28"/>
      <c r="D76" s="7" t="s">
        <v>7</v>
      </c>
      <c r="E76" s="8">
        <f>E81+E86+E91+E96+E101+E106+E111+E116</f>
        <v>18275270.030000001</v>
      </c>
      <c r="F76" s="8">
        <f t="shared" ref="E76:G79" si="5">F81+F86+F91+F96+F101+F106+F111</f>
        <v>1268962.28</v>
      </c>
      <c r="G76" s="8">
        <f t="shared" si="5"/>
        <v>926888.56</v>
      </c>
      <c r="H76" s="7"/>
    </row>
    <row r="77" spans="1:8" ht="38.25" x14ac:dyDescent="0.2">
      <c r="A77" s="3" t="s">
        <v>0</v>
      </c>
      <c r="B77" s="26"/>
      <c r="C77" s="28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8" ht="25.5" x14ac:dyDescent="0.2">
      <c r="A78" s="3" t="s">
        <v>0</v>
      </c>
      <c r="B78" s="26"/>
      <c r="C78" s="28"/>
      <c r="D78" s="7" t="s">
        <v>9</v>
      </c>
      <c r="E78" s="8">
        <f>E83+E88+E93+E98+E103+E108+E113+E118</f>
        <v>9450235.9700000007</v>
      </c>
      <c r="F78" s="8">
        <f t="shared" si="5"/>
        <v>8171200</v>
      </c>
      <c r="G78" s="8">
        <f t="shared" si="5"/>
        <v>8128200</v>
      </c>
      <c r="H78" s="7"/>
    </row>
    <row r="79" spans="1:8" ht="51" x14ac:dyDescent="0.2">
      <c r="A79" s="3" t="s">
        <v>0</v>
      </c>
      <c r="B79" s="26"/>
      <c r="C79" s="28"/>
      <c r="D79" s="17" t="s">
        <v>86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8" x14ac:dyDescent="0.2">
      <c r="A80" s="5" t="s">
        <v>0</v>
      </c>
      <c r="B80" s="27"/>
      <c r="C80" s="29"/>
      <c r="D80" s="15" t="s">
        <v>10</v>
      </c>
      <c r="E80" s="16">
        <f>SUM(E76:E79)</f>
        <v>27725506</v>
      </c>
      <c r="F80" s="16">
        <f>SUM(F76:F79)</f>
        <v>9440162.2799999993</v>
      </c>
      <c r="G80" s="16">
        <f>SUM(G76:G79)</f>
        <v>9055088.5600000005</v>
      </c>
      <c r="H80" s="15"/>
    </row>
    <row r="81" spans="1:8" ht="38.25" x14ac:dyDescent="0.2">
      <c r="A81" s="24" t="s">
        <v>37</v>
      </c>
      <c r="B81" s="25" t="s">
        <v>96</v>
      </c>
      <c r="C81" s="28" t="s">
        <v>80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6"/>
      <c r="C82" s="28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6"/>
      <c r="C83" s="28"/>
      <c r="D83" s="7" t="s">
        <v>9</v>
      </c>
      <c r="E83" s="8">
        <v>25000</v>
      </c>
      <c r="F83" s="8">
        <v>25000</v>
      </c>
      <c r="G83" s="8">
        <v>25000</v>
      </c>
      <c r="H83" s="7"/>
    </row>
    <row r="84" spans="1:8" ht="51" x14ac:dyDescent="0.2">
      <c r="A84" s="3" t="s">
        <v>0</v>
      </c>
      <c r="B84" s="26"/>
      <c r="C84" s="28"/>
      <c r="D84" s="17" t="s">
        <v>86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7"/>
      <c r="C85" s="29"/>
      <c r="D85" s="9" t="s">
        <v>10</v>
      </c>
      <c r="E85" s="10">
        <f>SUM(E81:E84)</f>
        <v>25000</v>
      </c>
      <c r="F85" s="10">
        <f>SUM(F81:F84)</f>
        <v>25000</v>
      </c>
      <c r="G85" s="10">
        <f>SUM(G81:G84)</f>
        <v>25000</v>
      </c>
      <c r="H85" s="9"/>
    </row>
    <row r="86" spans="1:8" ht="38.25" x14ac:dyDescent="0.2">
      <c r="A86" s="31" t="s">
        <v>39</v>
      </c>
      <c r="B86" s="25" t="s">
        <v>40</v>
      </c>
      <c r="C86" s="28" t="s">
        <v>80</v>
      </c>
      <c r="D86" s="7" t="s">
        <v>7</v>
      </c>
      <c r="E86" s="8">
        <f>315946+174145.4</f>
        <v>490091.4</v>
      </c>
      <c r="F86" s="8">
        <v>302872.28000000003</v>
      </c>
      <c r="G86" s="8">
        <v>289798.56</v>
      </c>
      <c r="H86" s="7"/>
    </row>
    <row r="87" spans="1:8" ht="38.25" x14ac:dyDescent="0.2">
      <c r="A87" s="32"/>
      <c r="B87" s="26"/>
      <c r="C87" s="28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32"/>
      <c r="B88" s="26"/>
      <c r="C88" s="28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32"/>
      <c r="B89" s="26"/>
      <c r="C89" s="28"/>
      <c r="D89" s="17" t="s">
        <v>86</v>
      </c>
      <c r="E89" s="8">
        <v>0</v>
      </c>
      <c r="F89" s="8">
        <v>0</v>
      </c>
      <c r="G89" s="8">
        <v>0</v>
      </c>
      <c r="H89" s="7"/>
    </row>
    <row r="90" spans="1:8" x14ac:dyDescent="0.2">
      <c r="A90" s="33"/>
      <c r="B90" s="27"/>
      <c r="C90" s="29"/>
      <c r="D90" s="9" t="s">
        <v>10</v>
      </c>
      <c r="E90" s="10">
        <f>SUM(E86:E89)</f>
        <v>490091.4</v>
      </c>
      <c r="F90" s="10">
        <f>SUM(F86:F89)</f>
        <v>302872.28000000003</v>
      </c>
      <c r="G90" s="10">
        <f>SUM(G86:G89)</f>
        <v>289798.56</v>
      </c>
      <c r="H90" s="9"/>
    </row>
    <row r="91" spans="1:8" ht="38.25" x14ac:dyDescent="0.2">
      <c r="A91" s="31" t="s">
        <v>41</v>
      </c>
      <c r="B91" s="25" t="s">
        <v>42</v>
      </c>
      <c r="C91" s="28" t="s">
        <v>78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32"/>
      <c r="B92" s="26"/>
      <c r="C92" s="28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2"/>
      <c r="B93" s="26"/>
      <c r="C93" s="28"/>
      <c r="D93" s="7" t="s">
        <v>9</v>
      </c>
      <c r="E93" s="8">
        <v>121200</v>
      </c>
      <c r="F93" s="8">
        <v>121200</v>
      </c>
      <c r="G93" s="8">
        <v>121200</v>
      </c>
      <c r="H93" s="7"/>
    </row>
    <row r="94" spans="1:8" ht="51" x14ac:dyDescent="0.2">
      <c r="A94" s="32"/>
      <c r="B94" s="26"/>
      <c r="C94" s="28"/>
      <c r="D94" s="17" t="s">
        <v>86</v>
      </c>
      <c r="E94" s="8">
        <v>0</v>
      </c>
      <c r="F94" s="8">
        <v>0</v>
      </c>
      <c r="G94" s="8">
        <v>0</v>
      </c>
      <c r="H94" s="7"/>
    </row>
    <row r="95" spans="1:8" x14ac:dyDescent="0.2">
      <c r="A95" s="33"/>
      <c r="B95" s="27"/>
      <c r="C95" s="29"/>
      <c r="D95" s="9" t="s">
        <v>10</v>
      </c>
      <c r="E95" s="10">
        <f>SUM(E91:E94)</f>
        <v>121200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31" t="s">
        <v>43</v>
      </c>
      <c r="B96" s="25" t="s">
        <v>44</v>
      </c>
      <c r="C96" s="28" t="s">
        <v>79</v>
      </c>
      <c r="D96" s="7" t="s">
        <v>7</v>
      </c>
      <c r="E96" s="8">
        <v>261090</v>
      </c>
      <c r="F96" s="8">
        <v>261090</v>
      </c>
      <c r="G96" s="8">
        <v>261090</v>
      </c>
      <c r="H96" s="7"/>
    </row>
    <row r="97" spans="1:8" ht="38.25" x14ac:dyDescent="0.2">
      <c r="A97" s="32"/>
      <c r="B97" s="26"/>
      <c r="C97" s="28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32"/>
      <c r="B98" s="26"/>
      <c r="C98" s="28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32"/>
      <c r="B99" s="26"/>
      <c r="C99" s="28"/>
      <c r="D99" s="17" t="s">
        <v>86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33"/>
      <c r="B100" s="27"/>
      <c r="C100" s="29"/>
      <c r="D100" s="9" t="s">
        <v>10</v>
      </c>
      <c r="E100" s="10">
        <f>SUM(E96:E99)</f>
        <v>261090</v>
      </c>
      <c r="F100" s="10">
        <f>SUM(F96:F99)</f>
        <v>261090</v>
      </c>
      <c r="G100" s="10">
        <f>SUM(G96:G99)</f>
        <v>261090</v>
      </c>
      <c r="H100" s="9"/>
    </row>
    <row r="101" spans="1:8" ht="38.25" x14ac:dyDescent="0.2">
      <c r="A101" s="31" t="s">
        <v>45</v>
      </c>
      <c r="B101" s="25" t="s">
        <v>46</v>
      </c>
      <c r="C101" s="28" t="s">
        <v>80</v>
      </c>
      <c r="D101" s="7" t="s">
        <v>7</v>
      </c>
      <c r="E101" s="8">
        <f>11096489.63</f>
        <v>11096489.630000001</v>
      </c>
      <c r="F101" s="8">
        <v>0</v>
      </c>
      <c r="G101" s="8">
        <v>0</v>
      </c>
      <c r="H101" s="7"/>
    </row>
    <row r="102" spans="1:8" ht="38.25" x14ac:dyDescent="0.2">
      <c r="A102" s="32"/>
      <c r="B102" s="26"/>
      <c r="C102" s="28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32"/>
      <c r="B103" s="26"/>
      <c r="C103" s="28"/>
      <c r="D103" s="7" t="s">
        <v>9</v>
      </c>
      <c r="E103" s="8">
        <f>5677000+168003.48</f>
        <v>5845003.4800000004</v>
      </c>
      <c r="F103" s="8">
        <v>5623000</v>
      </c>
      <c r="G103" s="8">
        <v>5601000</v>
      </c>
      <c r="H103" s="7"/>
    </row>
    <row r="104" spans="1:8" ht="51" x14ac:dyDescent="0.2">
      <c r="A104" s="32"/>
      <c r="B104" s="26"/>
      <c r="C104" s="28"/>
      <c r="D104" s="17" t="s">
        <v>86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33"/>
      <c r="B105" s="27"/>
      <c r="C105" s="29"/>
      <c r="D105" s="9" t="s">
        <v>10</v>
      </c>
      <c r="E105" s="10">
        <f>SUM(E101:E104)</f>
        <v>16941493.109999999</v>
      </c>
      <c r="F105" s="10">
        <f>SUM(F101:F104)</f>
        <v>5623000</v>
      </c>
      <c r="G105" s="10">
        <f>SUM(G101:G104)</f>
        <v>5601000</v>
      </c>
      <c r="H105" s="9"/>
    </row>
    <row r="106" spans="1:8" ht="38.25" x14ac:dyDescent="0.2">
      <c r="A106" s="31" t="s">
        <v>47</v>
      </c>
      <c r="B106" s="25" t="s">
        <v>48</v>
      </c>
      <c r="C106" s="28" t="s">
        <v>81</v>
      </c>
      <c r="D106" s="7" t="s">
        <v>7</v>
      </c>
      <c r="E106" s="18">
        <f>470000</f>
        <v>470000</v>
      </c>
      <c r="F106" s="18">
        <f>705000</f>
        <v>705000</v>
      </c>
      <c r="G106" s="18">
        <f>376000</f>
        <v>376000</v>
      </c>
      <c r="H106" s="7"/>
    </row>
    <row r="107" spans="1:8" ht="38.25" x14ac:dyDescent="0.2">
      <c r="A107" s="32"/>
      <c r="B107" s="26"/>
      <c r="C107" s="28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32"/>
      <c r="B108" s="26"/>
      <c r="C108" s="28"/>
      <c r="D108" s="7" t="s">
        <v>9</v>
      </c>
      <c r="E108" s="8">
        <f>100000+124800+120000+30000+852247.83-659830.23</f>
        <v>567217.60000000009</v>
      </c>
      <c r="F108" s="8">
        <f>100000+124800+45000</f>
        <v>269800</v>
      </c>
      <c r="G108" s="8">
        <f>100000+124800+24000</f>
        <v>248800</v>
      </c>
      <c r="H108" s="7"/>
    </row>
    <row r="109" spans="1:8" ht="51" x14ac:dyDescent="0.2">
      <c r="A109" s="32"/>
      <c r="B109" s="26"/>
      <c r="C109" s="28"/>
      <c r="D109" s="17" t="s">
        <v>86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33"/>
      <c r="B110" s="27"/>
      <c r="C110" s="29"/>
      <c r="D110" s="9" t="s">
        <v>10</v>
      </c>
      <c r="E110" s="10">
        <f>SUM(E106:E109)</f>
        <v>1037217.6000000001</v>
      </c>
      <c r="F110" s="10">
        <f>SUM(F106:F109)</f>
        <v>974800</v>
      </c>
      <c r="G110" s="10">
        <f>SUM(G106:G109)</f>
        <v>624800</v>
      </c>
      <c r="H110" s="9"/>
    </row>
    <row r="111" spans="1:8" ht="38.25" x14ac:dyDescent="0.2">
      <c r="A111" s="31" t="s">
        <v>49</v>
      </c>
      <c r="B111" s="25" t="s">
        <v>50</v>
      </c>
      <c r="C111" s="28" t="s">
        <v>82</v>
      </c>
      <c r="D111" s="7" t="s">
        <v>7</v>
      </c>
      <c r="E111" s="8">
        <f>2455000</f>
        <v>2455000</v>
      </c>
      <c r="F111" s="8">
        <v>0</v>
      </c>
      <c r="G111" s="8">
        <v>0</v>
      </c>
      <c r="H111" s="7"/>
    </row>
    <row r="112" spans="1:8" ht="38.25" x14ac:dyDescent="0.2">
      <c r="A112" s="32"/>
      <c r="B112" s="26"/>
      <c r="C112" s="28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32"/>
      <c r="B113" s="26"/>
      <c r="C113" s="28"/>
      <c r="D113" s="7" t="s">
        <v>9</v>
      </c>
      <c r="E113" s="8">
        <f>2464200+4044.74</f>
        <v>2468244.7400000002</v>
      </c>
      <c r="F113" s="8">
        <v>2132200</v>
      </c>
      <c r="G113" s="8">
        <v>2132200</v>
      </c>
      <c r="H113" s="7"/>
    </row>
    <row r="114" spans="1:8" ht="51" x14ac:dyDescent="0.2">
      <c r="A114" s="32"/>
      <c r="B114" s="26"/>
      <c r="C114" s="28"/>
      <c r="D114" s="17" t="s">
        <v>86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33"/>
      <c r="B115" s="27"/>
      <c r="C115" s="29"/>
      <c r="D115" s="9" t="s">
        <v>10</v>
      </c>
      <c r="E115" s="10">
        <f>SUM(E111:E114)</f>
        <v>4923244.74</v>
      </c>
      <c r="F115" s="10">
        <f>SUM(F111:F114)</f>
        <v>2132200</v>
      </c>
      <c r="G115" s="10">
        <f>SUM(G111:G114)</f>
        <v>2132200</v>
      </c>
      <c r="H115" s="9"/>
    </row>
    <row r="116" spans="1:8" ht="38.25" x14ac:dyDescent="0.2">
      <c r="A116" s="31" t="s">
        <v>109</v>
      </c>
      <c r="B116" s="25" t="s">
        <v>110</v>
      </c>
      <c r="C116" s="28" t="s">
        <v>82</v>
      </c>
      <c r="D116" s="7" t="s">
        <v>7</v>
      </c>
      <c r="E116" s="8">
        <v>3502599</v>
      </c>
      <c r="F116" s="8">
        <v>0</v>
      </c>
      <c r="G116" s="8">
        <v>0</v>
      </c>
      <c r="H116" s="7"/>
    </row>
    <row r="117" spans="1:8" ht="38.25" x14ac:dyDescent="0.2">
      <c r="A117" s="32"/>
      <c r="B117" s="26"/>
      <c r="C117" s="28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32"/>
      <c r="B118" s="26"/>
      <c r="C118" s="28"/>
      <c r="D118" s="7" t="s">
        <v>9</v>
      </c>
      <c r="E118" s="8">
        <f>223570.15+200000</f>
        <v>423570.15</v>
      </c>
      <c r="F118" s="8">
        <v>0</v>
      </c>
      <c r="G118" s="8">
        <v>0</v>
      </c>
      <c r="H118" s="7"/>
    </row>
    <row r="119" spans="1:8" ht="51" x14ac:dyDescent="0.2">
      <c r="A119" s="32"/>
      <c r="B119" s="26"/>
      <c r="C119" s="28"/>
      <c r="D119" s="17" t="s">
        <v>86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33"/>
      <c r="B120" s="27"/>
      <c r="C120" s="29"/>
      <c r="D120" s="9" t="s">
        <v>10</v>
      </c>
      <c r="E120" s="10">
        <f>SUM(E116:E119)</f>
        <v>3926169.15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24" t="s">
        <v>51</v>
      </c>
      <c r="B121" s="25" t="s">
        <v>56</v>
      </c>
      <c r="C121" s="28"/>
      <c r="D121" s="7" t="s">
        <v>7</v>
      </c>
      <c r="E121" s="8">
        <f t="shared" ref="E121:G124" si="6">E126+E131+E136+E141</f>
        <v>10761782.5</v>
      </c>
      <c r="F121" s="8">
        <f t="shared" si="6"/>
        <v>12709482.5</v>
      </c>
      <c r="G121" s="8">
        <f t="shared" si="6"/>
        <v>14159382.5</v>
      </c>
      <c r="H121" s="7"/>
    </row>
    <row r="122" spans="1:8" ht="38.25" x14ac:dyDescent="0.2">
      <c r="A122" s="3" t="s">
        <v>0</v>
      </c>
      <c r="B122" s="26"/>
      <c r="C122" s="28"/>
      <c r="D122" s="7" t="s">
        <v>8</v>
      </c>
      <c r="E122" s="8">
        <f t="shared" si="6"/>
        <v>0</v>
      </c>
      <c r="F122" s="8">
        <f t="shared" si="6"/>
        <v>0</v>
      </c>
      <c r="G122" s="8">
        <f t="shared" si="6"/>
        <v>0</v>
      </c>
      <c r="H122" s="7"/>
    </row>
    <row r="123" spans="1:8" ht="25.5" x14ac:dyDescent="0.2">
      <c r="A123" s="3" t="s">
        <v>0</v>
      </c>
      <c r="B123" s="26"/>
      <c r="C123" s="28"/>
      <c r="D123" s="7" t="s">
        <v>9</v>
      </c>
      <c r="E123" s="8">
        <f t="shared" si="6"/>
        <v>2387417.7599999998</v>
      </c>
      <c r="F123" s="8">
        <f t="shared" si="6"/>
        <v>2387417.7599999998</v>
      </c>
      <c r="G123" s="8">
        <f t="shared" si="6"/>
        <v>2387417.7599999998</v>
      </c>
      <c r="H123" s="7"/>
    </row>
    <row r="124" spans="1:8" ht="51" x14ac:dyDescent="0.2">
      <c r="A124" s="3" t="s">
        <v>0</v>
      </c>
      <c r="B124" s="26"/>
      <c r="C124" s="28"/>
      <c r="D124" s="17" t="s">
        <v>86</v>
      </c>
      <c r="E124" s="8">
        <f t="shared" si="6"/>
        <v>0</v>
      </c>
      <c r="F124" s="8">
        <f t="shared" si="6"/>
        <v>0</v>
      </c>
      <c r="G124" s="8">
        <f t="shared" si="6"/>
        <v>0</v>
      </c>
      <c r="H124" s="7"/>
    </row>
    <row r="125" spans="1:8" x14ac:dyDescent="0.2">
      <c r="A125" s="5" t="s">
        <v>0</v>
      </c>
      <c r="B125" s="27"/>
      <c r="C125" s="29"/>
      <c r="D125" s="15" t="s">
        <v>10</v>
      </c>
      <c r="E125" s="16">
        <f>SUM(E121:E124)</f>
        <v>13149200.26</v>
      </c>
      <c r="F125" s="16">
        <f>SUM(F121:F124)</f>
        <v>15096900.26</v>
      </c>
      <c r="G125" s="16">
        <f>SUM(G121:G124)</f>
        <v>16546800.26</v>
      </c>
      <c r="H125" s="15"/>
    </row>
    <row r="126" spans="1:8" ht="38.25" x14ac:dyDescent="0.2">
      <c r="A126" s="24" t="s">
        <v>52</v>
      </c>
      <c r="B126" s="25" t="s">
        <v>57</v>
      </c>
      <c r="C126" s="28" t="s">
        <v>75</v>
      </c>
      <c r="D126" s="7" t="s">
        <v>7</v>
      </c>
      <c r="E126" s="8">
        <f>10825180-955300</f>
        <v>9869880</v>
      </c>
      <c r="F126" s="8">
        <v>11854380</v>
      </c>
      <c r="G126" s="8">
        <v>13304280</v>
      </c>
      <c r="H126" s="7"/>
    </row>
    <row r="127" spans="1:8" ht="38.25" x14ac:dyDescent="0.2">
      <c r="A127" s="3" t="s">
        <v>0</v>
      </c>
      <c r="B127" s="26"/>
      <c r="C127" s="28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8" ht="25.5" x14ac:dyDescent="0.2">
      <c r="A128" s="3" t="s">
        <v>0</v>
      </c>
      <c r="B128" s="26"/>
      <c r="C128" s="28"/>
      <c r="D128" s="7" t="s">
        <v>9</v>
      </c>
      <c r="E128" s="8">
        <v>0</v>
      </c>
      <c r="F128" s="8">
        <v>0</v>
      </c>
      <c r="G128" s="8">
        <v>0</v>
      </c>
      <c r="H128" s="7"/>
    </row>
    <row r="129" spans="1:8" ht="51" x14ac:dyDescent="0.2">
      <c r="A129" s="3" t="s">
        <v>0</v>
      </c>
      <c r="B129" s="26"/>
      <c r="C129" s="28"/>
      <c r="D129" s="17" t="s">
        <v>86</v>
      </c>
      <c r="E129" s="8">
        <v>0</v>
      </c>
      <c r="F129" s="8">
        <v>0</v>
      </c>
      <c r="G129" s="8">
        <v>0</v>
      </c>
      <c r="H129" s="7"/>
    </row>
    <row r="130" spans="1:8" x14ac:dyDescent="0.2">
      <c r="A130" s="5" t="s">
        <v>0</v>
      </c>
      <c r="B130" s="27"/>
      <c r="C130" s="29"/>
      <c r="D130" s="9" t="s">
        <v>10</v>
      </c>
      <c r="E130" s="10">
        <f>SUM(E126:E129)</f>
        <v>9869880</v>
      </c>
      <c r="F130" s="10">
        <f>SUM(F126:F129)</f>
        <v>11854380</v>
      </c>
      <c r="G130" s="10">
        <f>SUM(G126:G129)</f>
        <v>13304280</v>
      </c>
      <c r="H130" s="9"/>
    </row>
    <row r="131" spans="1:8" ht="38.25" x14ac:dyDescent="0.2">
      <c r="A131" s="31" t="s">
        <v>53</v>
      </c>
      <c r="B131" s="25" t="s">
        <v>58</v>
      </c>
      <c r="C131" s="28" t="s">
        <v>75</v>
      </c>
      <c r="D131" s="7" t="s">
        <v>7</v>
      </c>
      <c r="E131" s="18">
        <f>51200+36800</f>
        <v>88000</v>
      </c>
      <c r="F131" s="18">
        <v>51200</v>
      </c>
      <c r="G131" s="18">
        <v>51200</v>
      </c>
      <c r="H131" s="7"/>
    </row>
    <row r="132" spans="1:8" ht="38.25" x14ac:dyDescent="0.2">
      <c r="A132" s="32"/>
      <c r="B132" s="26"/>
      <c r="C132" s="28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2"/>
      <c r="B133" s="26"/>
      <c r="C133" s="28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2"/>
      <c r="B134" s="26"/>
      <c r="C134" s="28"/>
      <c r="D134" s="17" t="s">
        <v>86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33"/>
      <c r="B135" s="27"/>
      <c r="C135" s="29"/>
      <c r="D135" s="9" t="s">
        <v>10</v>
      </c>
      <c r="E135" s="10">
        <f>SUM(E131:E134)</f>
        <v>88000</v>
      </c>
      <c r="F135" s="10">
        <f>SUM(F131:F134)</f>
        <v>51200</v>
      </c>
      <c r="G135" s="10">
        <f>SUM(G131:G134)</f>
        <v>51200</v>
      </c>
      <c r="H135" s="9"/>
    </row>
    <row r="136" spans="1:8" ht="38.25" x14ac:dyDescent="0.2">
      <c r="A136" s="31" t="s">
        <v>54</v>
      </c>
      <c r="B136" s="25" t="s">
        <v>59</v>
      </c>
      <c r="C136" s="28" t="s">
        <v>80</v>
      </c>
      <c r="D136" s="7" t="s">
        <v>7</v>
      </c>
      <c r="E136" s="8">
        <v>0</v>
      </c>
      <c r="F136" s="8">
        <v>0</v>
      </c>
      <c r="G136" s="8">
        <v>0</v>
      </c>
      <c r="H136" s="7"/>
    </row>
    <row r="137" spans="1:8" ht="38.25" x14ac:dyDescent="0.2">
      <c r="A137" s="32"/>
      <c r="B137" s="26"/>
      <c r="C137" s="28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32"/>
      <c r="B138" s="26"/>
      <c r="C138" s="28"/>
      <c r="D138" s="7" t="s">
        <v>9</v>
      </c>
      <c r="E138" s="8">
        <v>2065856.76</v>
      </c>
      <c r="F138" s="8">
        <v>2065856.76</v>
      </c>
      <c r="G138" s="8">
        <v>2065856.76</v>
      </c>
      <c r="H138" s="7"/>
    </row>
    <row r="139" spans="1:8" ht="51" x14ac:dyDescent="0.2">
      <c r="A139" s="32"/>
      <c r="B139" s="26"/>
      <c r="C139" s="28"/>
      <c r="D139" s="17" t="s">
        <v>86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33"/>
      <c r="B140" s="27"/>
      <c r="C140" s="29"/>
      <c r="D140" s="9" t="s">
        <v>10</v>
      </c>
      <c r="E140" s="10">
        <f>SUM(E136:E139)</f>
        <v>2065856.76</v>
      </c>
      <c r="F140" s="10">
        <f>SUM(F136:F139)</f>
        <v>2065856.76</v>
      </c>
      <c r="G140" s="10">
        <f>SUM(G136:G139)</f>
        <v>2065856.76</v>
      </c>
      <c r="H140" s="9"/>
    </row>
    <row r="141" spans="1:8" ht="38.25" x14ac:dyDescent="0.2">
      <c r="A141" s="31" t="s">
        <v>55</v>
      </c>
      <c r="B141" s="34" t="s">
        <v>87</v>
      </c>
      <c r="C141" s="28" t="s">
        <v>83</v>
      </c>
      <c r="D141" s="7" t="s">
        <v>7</v>
      </c>
      <c r="E141" s="8">
        <v>803902.5</v>
      </c>
      <c r="F141" s="8">
        <v>803902.5</v>
      </c>
      <c r="G141" s="8">
        <v>803902.5</v>
      </c>
      <c r="H141" s="7"/>
    </row>
    <row r="142" spans="1:8" ht="38.25" x14ac:dyDescent="0.2">
      <c r="A142" s="32"/>
      <c r="B142" s="35"/>
      <c r="C142" s="28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32"/>
      <c r="B143" s="35"/>
      <c r="C143" s="28"/>
      <c r="D143" s="7" t="s">
        <v>9</v>
      </c>
      <c r="E143" s="8">
        <v>321561</v>
      </c>
      <c r="F143" s="8">
        <v>321561</v>
      </c>
      <c r="G143" s="8">
        <v>321561</v>
      </c>
      <c r="H143" s="7"/>
    </row>
    <row r="144" spans="1:8" ht="51" x14ac:dyDescent="0.2">
      <c r="A144" s="32"/>
      <c r="B144" s="35"/>
      <c r="C144" s="28"/>
      <c r="D144" s="17" t="s">
        <v>86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33"/>
      <c r="B145" s="36"/>
      <c r="C145" s="29"/>
      <c r="D145" s="9" t="s">
        <v>10</v>
      </c>
      <c r="E145" s="10">
        <f>SUM(E141:E144)</f>
        <v>1125463.5</v>
      </c>
      <c r="F145" s="10">
        <f>SUM(F141:F144)</f>
        <v>1125463.5</v>
      </c>
      <c r="G145" s="10">
        <f>SUM(G141:G144)</f>
        <v>1125463.5</v>
      </c>
      <c r="H145" s="9"/>
    </row>
    <row r="146" spans="1:8" ht="38.25" x14ac:dyDescent="0.2">
      <c r="A146" s="24" t="s">
        <v>60</v>
      </c>
      <c r="B146" s="25" t="s">
        <v>62</v>
      </c>
      <c r="C146" s="28"/>
      <c r="D146" s="7" t="s">
        <v>7</v>
      </c>
      <c r="E146" s="8">
        <f>E151+E156+E166+E161</f>
        <v>127021</v>
      </c>
      <c r="F146" s="8">
        <f t="shared" ref="F146:G149" si="7">F151+F166+F156</f>
        <v>7015788</v>
      </c>
      <c r="G146" s="8">
        <f t="shared" si="7"/>
        <v>0</v>
      </c>
      <c r="H146" s="7"/>
    </row>
    <row r="147" spans="1:8" ht="38.25" x14ac:dyDescent="0.2">
      <c r="A147" s="3" t="s">
        <v>0</v>
      </c>
      <c r="B147" s="26"/>
      <c r="C147" s="28"/>
      <c r="D147" s="7" t="s">
        <v>8</v>
      </c>
      <c r="E147" s="8">
        <f>E152+E157+E167+E172</f>
        <v>0</v>
      </c>
      <c r="F147" s="8">
        <f t="shared" si="7"/>
        <v>0</v>
      </c>
      <c r="G147" s="8">
        <f t="shared" si="7"/>
        <v>0</v>
      </c>
      <c r="H147" s="7"/>
    </row>
    <row r="148" spans="1:8" ht="25.5" x14ac:dyDescent="0.2">
      <c r="A148" s="3" t="s">
        <v>0</v>
      </c>
      <c r="B148" s="26"/>
      <c r="C148" s="28"/>
      <c r="D148" s="7" t="s">
        <v>9</v>
      </c>
      <c r="E148" s="8">
        <f>E153+E158+E168+E163</f>
        <v>7578176</v>
      </c>
      <c r="F148" s="8">
        <f t="shared" si="7"/>
        <v>7838707.2599999998</v>
      </c>
      <c r="G148" s="8">
        <f t="shared" si="7"/>
        <v>7369511</v>
      </c>
      <c r="H148" s="7"/>
    </row>
    <row r="149" spans="1:8" ht="51" x14ac:dyDescent="0.2">
      <c r="A149" s="3" t="s">
        <v>0</v>
      </c>
      <c r="B149" s="26"/>
      <c r="C149" s="28"/>
      <c r="D149" s="17" t="s">
        <v>86</v>
      </c>
      <c r="E149" s="8">
        <f>E154+E169+E159</f>
        <v>97313</v>
      </c>
      <c r="F149" s="8">
        <f t="shared" si="7"/>
        <v>60000</v>
      </c>
      <c r="G149" s="8">
        <f t="shared" si="7"/>
        <v>60000</v>
      </c>
      <c r="H149" s="7"/>
    </row>
    <row r="150" spans="1:8" x14ac:dyDescent="0.2">
      <c r="A150" s="5" t="s">
        <v>0</v>
      </c>
      <c r="B150" s="27"/>
      <c r="C150" s="29"/>
      <c r="D150" s="15" t="s">
        <v>10</v>
      </c>
      <c r="E150" s="16">
        <f>SUM(E146:E149)</f>
        <v>7802510</v>
      </c>
      <c r="F150" s="16">
        <f>SUM(F146:F149)</f>
        <v>14914495.26</v>
      </c>
      <c r="G150" s="16">
        <f>SUM(G146:G149)</f>
        <v>7429511</v>
      </c>
      <c r="H150" s="15"/>
    </row>
    <row r="151" spans="1:8" ht="38.25" x14ac:dyDescent="0.2">
      <c r="A151" s="24" t="s">
        <v>61</v>
      </c>
      <c r="B151" s="25" t="s">
        <v>63</v>
      </c>
      <c r="C151" s="28" t="s">
        <v>84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8" ht="38.25" x14ac:dyDescent="0.2">
      <c r="A152" s="3" t="s">
        <v>0</v>
      </c>
      <c r="B152" s="26"/>
      <c r="C152" s="28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8" ht="25.5" x14ac:dyDescent="0.2">
      <c r="A153" s="3" t="s">
        <v>0</v>
      </c>
      <c r="B153" s="26"/>
      <c r="C153" s="28"/>
      <c r="D153" s="7" t="s">
        <v>9</v>
      </c>
      <c r="E153" s="8">
        <v>710000</v>
      </c>
      <c r="F153" s="8">
        <v>500000</v>
      </c>
      <c r="G153" s="8">
        <v>500000</v>
      </c>
      <c r="H153" s="7"/>
    </row>
    <row r="154" spans="1:8" ht="51" x14ac:dyDescent="0.2">
      <c r="A154" s="3" t="s">
        <v>0</v>
      </c>
      <c r="B154" s="26"/>
      <c r="C154" s="28"/>
      <c r="D154" s="17" t="s">
        <v>86</v>
      </c>
      <c r="E154" s="8">
        <v>0</v>
      </c>
      <c r="F154" s="8">
        <v>0</v>
      </c>
      <c r="G154" s="8">
        <v>0</v>
      </c>
      <c r="H154" s="7"/>
    </row>
    <row r="155" spans="1:8" x14ac:dyDescent="0.2">
      <c r="A155" s="5" t="s">
        <v>0</v>
      </c>
      <c r="B155" s="27"/>
      <c r="C155" s="29"/>
      <c r="D155" s="9" t="s">
        <v>10</v>
      </c>
      <c r="E155" s="10">
        <f>SUM(E151:E154)</f>
        <v>710000</v>
      </c>
      <c r="F155" s="10">
        <f>SUM(F151:F154)</f>
        <v>500000</v>
      </c>
      <c r="G155" s="10">
        <f>SUM(G151:G154)</f>
        <v>500000</v>
      </c>
      <c r="H155" s="9"/>
    </row>
    <row r="156" spans="1:8" ht="38.25" x14ac:dyDescent="0.2">
      <c r="A156" s="24" t="s">
        <v>102</v>
      </c>
      <c r="B156" s="25" t="s">
        <v>103</v>
      </c>
      <c r="C156" s="28" t="s">
        <v>105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6"/>
      <c r="C157" s="28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6"/>
      <c r="C158" s="28"/>
      <c r="D158" s="7" t="s">
        <v>9</v>
      </c>
      <c r="E158" s="8">
        <f>6868176-6984.64-1124</f>
        <v>6860067.3600000003</v>
      </c>
      <c r="F158" s="8">
        <v>6890891</v>
      </c>
      <c r="G158" s="8">
        <v>6869511</v>
      </c>
      <c r="H158" s="7"/>
    </row>
    <row r="159" spans="1:8" ht="51" x14ac:dyDescent="0.2">
      <c r="A159" s="3" t="s">
        <v>0</v>
      </c>
      <c r="B159" s="26"/>
      <c r="C159" s="28"/>
      <c r="D159" s="17" t="s">
        <v>86</v>
      </c>
      <c r="E159" s="8">
        <f>60000+37313</f>
        <v>97313</v>
      </c>
      <c r="F159" s="8">
        <v>60000</v>
      </c>
      <c r="G159" s="8">
        <v>60000</v>
      </c>
      <c r="H159" s="7"/>
    </row>
    <row r="160" spans="1:8" x14ac:dyDescent="0.2">
      <c r="A160" s="5" t="s">
        <v>0</v>
      </c>
      <c r="B160" s="27"/>
      <c r="C160" s="29"/>
      <c r="D160" s="9" t="s">
        <v>10</v>
      </c>
      <c r="E160" s="10">
        <f>SUM(E156:E159)</f>
        <v>6957380.3600000003</v>
      </c>
      <c r="F160" s="10">
        <f>SUM(F156:F159)</f>
        <v>6950891</v>
      </c>
      <c r="G160" s="10">
        <f>SUM(G156:G159)</f>
        <v>6929511</v>
      </c>
      <c r="H160" s="9"/>
    </row>
    <row r="161" spans="1:8" ht="38.25" x14ac:dyDescent="0.2">
      <c r="A161" s="24" t="s">
        <v>120</v>
      </c>
      <c r="B161" s="25" t="s">
        <v>103</v>
      </c>
      <c r="C161" s="28" t="s">
        <v>105</v>
      </c>
      <c r="D161" s="7" t="s">
        <v>7</v>
      </c>
      <c r="E161" s="8">
        <f>109426+17595</f>
        <v>127021</v>
      </c>
      <c r="F161" s="8">
        <v>0</v>
      </c>
      <c r="G161" s="8">
        <v>0</v>
      </c>
      <c r="H161" s="7"/>
    </row>
    <row r="162" spans="1:8" ht="38.25" x14ac:dyDescent="0.2">
      <c r="A162" s="3" t="s">
        <v>0</v>
      </c>
      <c r="B162" s="26"/>
      <c r="C162" s="28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8" ht="25.5" x14ac:dyDescent="0.2">
      <c r="A163" s="3" t="s">
        <v>0</v>
      </c>
      <c r="B163" s="26"/>
      <c r="C163" s="28"/>
      <c r="D163" s="7" t="s">
        <v>9</v>
      </c>
      <c r="E163" s="8">
        <f>6984.64+1124</f>
        <v>8108.64</v>
      </c>
      <c r="F163" s="8">
        <v>0</v>
      </c>
      <c r="G163" s="8">
        <v>0</v>
      </c>
      <c r="H163" s="7"/>
    </row>
    <row r="164" spans="1:8" ht="51" x14ac:dyDescent="0.2">
      <c r="A164" s="3" t="s">
        <v>0</v>
      </c>
      <c r="B164" s="26"/>
      <c r="C164" s="28"/>
      <c r="D164" s="17" t="s">
        <v>86</v>
      </c>
      <c r="E164" s="8">
        <v>0</v>
      </c>
      <c r="F164" s="8">
        <v>0</v>
      </c>
      <c r="G164" s="8">
        <v>0</v>
      </c>
      <c r="H164" s="7"/>
    </row>
    <row r="165" spans="1:8" x14ac:dyDescent="0.2">
      <c r="A165" s="5" t="s">
        <v>0</v>
      </c>
      <c r="B165" s="27"/>
      <c r="C165" s="29"/>
      <c r="D165" s="9" t="s">
        <v>10</v>
      </c>
      <c r="E165" s="10">
        <f>SUM(E161:E164)</f>
        <v>135129.64000000001</v>
      </c>
      <c r="F165" s="10">
        <f>SUM(F161:F164)</f>
        <v>0</v>
      </c>
      <c r="G165" s="10">
        <f>SUM(G161:G164)</f>
        <v>0</v>
      </c>
      <c r="H165" s="9"/>
    </row>
    <row r="166" spans="1:8" ht="38.25" x14ac:dyDescent="0.2">
      <c r="A166" s="24" t="s">
        <v>111</v>
      </c>
      <c r="B166" s="25" t="s">
        <v>112</v>
      </c>
      <c r="C166" s="28" t="s">
        <v>105</v>
      </c>
      <c r="D166" s="7" t="s">
        <v>7</v>
      </c>
      <c r="E166" s="8">
        <v>0</v>
      </c>
      <c r="F166" s="8">
        <v>7015788</v>
      </c>
      <c r="G166" s="8">
        <v>0</v>
      </c>
      <c r="H166" s="7"/>
    </row>
    <row r="167" spans="1:8" ht="38.25" x14ac:dyDescent="0.2">
      <c r="A167" s="3" t="s">
        <v>0</v>
      </c>
      <c r="B167" s="26"/>
      <c r="C167" s="28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26"/>
      <c r="C168" s="28"/>
      <c r="D168" s="7" t="s">
        <v>9</v>
      </c>
      <c r="E168" s="8"/>
      <c r="F168" s="8">
        <v>447816.26</v>
      </c>
      <c r="G168" s="8"/>
      <c r="H168" s="7"/>
    </row>
    <row r="169" spans="1:8" ht="51" x14ac:dyDescent="0.2">
      <c r="A169" s="3" t="s">
        <v>0</v>
      </c>
      <c r="B169" s="26"/>
      <c r="C169" s="28"/>
      <c r="D169" s="17" t="s">
        <v>86</v>
      </c>
      <c r="E169" s="8"/>
      <c r="F169" s="8"/>
      <c r="G169" s="8"/>
      <c r="H169" s="7"/>
    </row>
    <row r="170" spans="1:8" x14ac:dyDescent="0.2">
      <c r="A170" s="5" t="s">
        <v>0</v>
      </c>
      <c r="B170" s="27"/>
      <c r="C170" s="29"/>
      <c r="D170" s="9" t="s">
        <v>10</v>
      </c>
      <c r="E170" s="10">
        <f>SUM(E166:E169)</f>
        <v>0</v>
      </c>
      <c r="F170" s="10">
        <f>SUM(F166:F169)</f>
        <v>7463604.2599999998</v>
      </c>
      <c r="G170" s="10">
        <f>SUM(G166:G169)</f>
        <v>0</v>
      </c>
      <c r="H170" s="9"/>
    </row>
    <row r="171" spans="1:8" ht="38.25" x14ac:dyDescent="0.2">
      <c r="A171" s="24" t="s">
        <v>64</v>
      </c>
      <c r="B171" s="25" t="s">
        <v>68</v>
      </c>
      <c r="C171" s="28"/>
      <c r="D171" s="7" t="s">
        <v>7</v>
      </c>
      <c r="E171" s="8">
        <f t="shared" ref="E171:G172" si="8">E176+E181</f>
        <v>220800</v>
      </c>
      <c r="F171" s="8">
        <f t="shared" si="8"/>
        <v>220800</v>
      </c>
      <c r="G171" s="8">
        <f t="shared" si="8"/>
        <v>220800</v>
      </c>
      <c r="H171" s="7"/>
    </row>
    <row r="172" spans="1:8" ht="38.25" x14ac:dyDescent="0.2">
      <c r="A172" s="3" t="s">
        <v>0</v>
      </c>
      <c r="B172" s="26"/>
      <c r="C172" s="28"/>
      <c r="D172" s="7" t="s">
        <v>8</v>
      </c>
      <c r="E172" s="8">
        <f t="shared" si="8"/>
        <v>0</v>
      </c>
      <c r="F172" s="8">
        <f t="shared" si="8"/>
        <v>0</v>
      </c>
      <c r="G172" s="8">
        <f t="shared" si="8"/>
        <v>0</v>
      </c>
      <c r="H172" s="7"/>
    </row>
    <row r="173" spans="1:8" ht="25.5" x14ac:dyDescent="0.2">
      <c r="A173" s="3" t="s">
        <v>0</v>
      </c>
      <c r="B173" s="26"/>
      <c r="C173" s="28"/>
      <c r="D173" s="7" t="s">
        <v>9</v>
      </c>
      <c r="E173" s="8">
        <f>E178+E183+E188+E193</f>
        <v>11243209.539999999</v>
      </c>
      <c r="F173" s="8">
        <f>F178+F183+F188</f>
        <v>9192430</v>
      </c>
      <c r="G173" s="8">
        <f>G178+G183+G188</f>
        <v>9217593.1999999993</v>
      </c>
      <c r="H173" s="7"/>
    </row>
    <row r="174" spans="1:8" ht="51" x14ac:dyDescent="0.2">
      <c r="A174" s="3" t="s">
        <v>0</v>
      </c>
      <c r="B174" s="26"/>
      <c r="C174" s="28"/>
      <c r="D174" s="17" t="s">
        <v>86</v>
      </c>
      <c r="E174" s="8">
        <f t="shared" ref="E174:G174" si="9">E179+E184</f>
        <v>689150</v>
      </c>
      <c r="F174" s="8">
        <f t="shared" si="9"/>
        <v>689150</v>
      </c>
      <c r="G174" s="8">
        <f t="shared" si="9"/>
        <v>689150</v>
      </c>
      <c r="H174" s="7"/>
    </row>
    <row r="175" spans="1:8" x14ac:dyDescent="0.2">
      <c r="A175" s="5" t="s">
        <v>0</v>
      </c>
      <c r="B175" s="27"/>
      <c r="C175" s="29"/>
      <c r="D175" s="15" t="s">
        <v>10</v>
      </c>
      <c r="E175" s="16">
        <f>SUM(E171:E174)</f>
        <v>12153159.539999999</v>
      </c>
      <c r="F175" s="16">
        <f>SUM(F171:F174)</f>
        <v>10102380</v>
      </c>
      <c r="G175" s="16">
        <f>SUM(G171:G174)</f>
        <v>10127543.199999999</v>
      </c>
      <c r="H175" s="15"/>
    </row>
    <row r="176" spans="1:8" ht="38.25" x14ac:dyDescent="0.2">
      <c r="A176" s="24" t="s">
        <v>65</v>
      </c>
      <c r="B176" s="30" t="s">
        <v>85</v>
      </c>
      <c r="C176" s="28" t="s">
        <v>104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3" t="s">
        <v>0</v>
      </c>
      <c r="B177" s="26"/>
      <c r="C177" s="28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3" t="s">
        <v>0</v>
      </c>
      <c r="B178" s="26"/>
      <c r="C178" s="28"/>
      <c r="D178" s="7" t="s">
        <v>9</v>
      </c>
      <c r="E178" s="8">
        <f>11025510+5000+59190</f>
        <v>11089700</v>
      </c>
      <c r="F178" s="8">
        <f>9187430+5000</f>
        <v>9192430</v>
      </c>
      <c r="G178" s="8">
        <f>9212593.2+5000</f>
        <v>9217593.1999999993</v>
      </c>
      <c r="H178" s="7"/>
    </row>
    <row r="179" spans="1:8" ht="51" x14ac:dyDescent="0.2">
      <c r="A179" s="3" t="s">
        <v>0</v>
      </c>
      <c r="B179" s="26"/>
      <c r="C179" s="28"/>
      <c r="D179" s="17" t="s">
        <v>86</v>
      </c>
      <c r="E179" s="18">
        <f>380000+309150</f>
        <v>689150</v>
      </c>
      <c r="F179" s="18">
        <f>380000+309150</f>
        <v>689150</v>
      </c>
      <c r="G179" s="18">
        <f>380000+309150</f>
        <v>689150</v>
      </c>
      <c r="H179" s="7"/>
    </row>
    <row r="180" spans="1:8" x14ac:dyDescent="0.2">
      <c r="A180" s="5" t="s">
        <v>0</v>
      </c>
      <c r="B180" s="27"/>
      <c r="C180" s="29"/>
      <c r="D180" s="9" t="s">
        <v>10</v>
      </c>
      <c r="E180" s="10">
        <f>SUM(E176:E179)</f>
        <v>11778850</v>
      </c>
      <c r="F180" s="10">
        <f>SUM(F176:F179)</f>
        <v>9881580</v>
      </c>
      <c r="G180" s="10">
        <f>SUM(G176:G179)</f>
        <v>9906743.1999999993</v>
      </c>
      <c r="H180" s="9"/>
    </row>
    <row r="181" spans="1:8" ht="38.25" x14ac:dyDescent="0.2">
      <c r="A181" s="31" t="s">
        <v>66</v>
      </c>
      <c r="B181" s="30" t="s">
        <v>99</v>
      </c>
      <c r="C181" s="28" t="s">
        <v>104</v>
      </c>
      <c r="D181" s="7" t="s">
        <v>7</v>
      </c>
      <c r="E181" s="8">
        <v>220800</v>
      </c>
      <c r="F181" s="8">
        <v>220800</v>
      </c>
      <c r="G181" s="8">
        <v>220800</v>
      </c>
      <c r="H181" s="7"/>
    </row>
    <row r="182" spans="1:8" ht="38.25" x14ac:dyDescent="0.2">
      <c r="A182" s="32"/>
      <c r="B182" s="26"/>
      <c r="C182" s="28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2"/>
      <c r="B183" s="26"/>
      <c r="C183" s="28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8" ht="51" x14ac:dyDescent="0.2">
      <c r="A184" s="32"/>
      <c r="B184" s="26"/>
      <c r="C184" s="28"/>
      <c r="D184" s="17" t="s">
        <v>86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33"/>
      <c r="B185" s="27"/>
      <c r="C185" s="29"/>
      <c r="D185" s="9" t="s">
        <v>10</v>
      </c>
      <c r="E185" s="10">
        <f>SUM(E181:E184)</f>
        <v>220800</v>
      </c>
      <c r="F185" s="10">
        <f>SUM(F181:F184)</f>
        <v>220800</v>
      </c>
      <c r="G185" s="10">
        <f>SUM(G181:G184)</f>
        <v>220800</v>
      </c>
      <c r="H185" s="9"/>
    </row>
    <row r="186" spans="1:8" ht="38.25" hidden="1" x14ac:dyDescent="0.2">
      <c r="A186" s="31" t="s">
        <v>72</v>
      </c>
      <c r="B186" s="25" t="s">
        <v>100</v>
      </c>
      <c r="C186" s="28" t="s">
        <v>80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8" ht="38.25" hidden="1" x14ac:dyDescent="0.2">
      <c r="A187" s="32"/>
      <c r="B187" s="26"/>
      <c r="C187" s="28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hidden="1" x14ac:dyDescent="0.2">
      <c r="A188" s="32"/>
      <c r="B188" s="26"/>
      <c r="C188" s="28"/>
      <c r="D188" s="7" t="s">
        <v>9</v>
      </c>
      <c r="E188" s="8"/>
      <c r="F188" s="8"/>
      <c r="G188" s="8"/>
      <c r="H188" s="7"/>
    </row>
    <row r="189" spans="1:8" ht="51" hidden="1" x14ac:dyDescent="0.2">
      <c r="A189" s="32"/>
      <c r="B189" s="26"/>
      <c r="C189" s="28"/>
      <c r="D189" s="17" t="s">
        <v>86</v>
      </c>
      <c r="E189" s="8">
        <v>0</v>
      </c>
      <c r="F189" s="8">
        <v>0</v>
      </c>
      <c r="G189" s="8">
        <v>0</v>
      </c>
      <c r="H189" s="7"/>
    </row>
    <row r="190" spans="1:8" hidden="1" x14ac:dyDescent="0.2">
      <c r="A190" s="33"/>
      <c r="B190" s="27"/>
      <c r="C190" s="29"/>
      <c r="D190" s="9" t="s">
        <v>10</v>
      </c>
      <c r="E190" s="10">
        <f>SUM(E186:E189)</f>
        <v>0</v>
      </c>
      <c r="F190" s="10">
        <f>SUM(F186:F189)</f>
        <v>0</v>
      </c>
      <c r="G190" s="10">
        <f>SUM(G186:G189)</f>
        <v>0</v>
      </c>
      <c r="H190" s="9"/>
    </row>
    <row r="191" spans="1:8" ht="38.25" x14ac:dyDescent="0.2">
      <c r="A191" s="31" t="s">
        <v>121</v>
      </c>
      <c r="B191" s="30" t="s">
        <v>122</v>
      </c>
      <c r="C191" s="28" t="s">
        <v>95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38.25" x14ac:dyDescent="0.2">
      <c r="A192" s="32"/>
      <c r="B192" s="26"/>
      <c r="C192" s="28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32"/>
      <c r="B193" s="26"/>
      <c r="C193" s="28"/>
      <c r="D193" s="7" t="s">
        <v>9</v>
      </c>
      <c r="E193" s="8">
        <f>153509.54</f>
        <v>153509.54</v>
      </c>
      <c r="F193" s="8">
        <v>0</v>
      </c>
      <c r="G193" s="8">
        <v>0</v>
      </c>
      <c r="H193" s="7"/>
    </row>
    <row r="194" spans="1:8" ht="51" x14ac:dyDescent="0.2">
      <c r="A194" s="32"/>
      <c r="B194" s="26"/>
      <c r="C194" s="28"/>
      <c r="D194" s="17" t="s">
        <v>86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33"/>
      <c r="B195" s="27"/>
      <c r="C195" s="29"/>
      <c r="D195" s="9" t="s">
        <v>10</v>
      </c>
      <c r="E195" s="10">
        <f>SUM(E191:E194)</f>
        <v>153509.54</v>
      </c>
      <c r="F195" s="10">
        <f>SUM(F191:F194)</f>
        <v>0</v>
      </c>
      <c r="G195" s="10">
        <f>SUM(G191:G194)</f>
        <v>0</v>
      </c>
      <c r="H195" s="9"/>
    </row>
    <row r="196" spans="1:8" ht="38.25" x14ac:dyDescent="0.2">
      <c r="A196" s="24" t="s">
        <v>67</v>
      </c>
      <c r="B196" s="25" t="s">
        <v>70</v>
      </c>
      <c r="C196" s="28"/>
      <c r="D196" s="7" t="s">
        <v>7</v>
      </c>
      <c r="E196" s="8">
        <f t="shared" ref="E196:G199" si="10">E201</f>
        <v>0</v>
      </c>
      <c r="F196" s="8">
        <f t="shared" si="10"/>
        <v>0</v>
      </c>
      <c r="G196" s="8">
        <f t="shared" si="10"/>
        <v>0</v>
      </c>
      <c r="H196" s="7"/>
    </row>
    <row r="197" spans="1:8" ht="38.25" x14ac:dyDescent="0.2">
      <c r="A197" s="3" t="s">
        <v>0</v>
      </c>
      <c r="B197" s="26"/>
      <c r="C197" s="28"/>
      <c r="D197" s="7" t="s">
        <v>8</v>
      </c>
      <c r="E197" s="8">
        <f t="shared" si="10"/>
        <v>0</v>
      </c>
      <c r="F197" s="8">
        <f t="shared" si="10"/>
        <v>0</v>
      </c>
      <c r="G197" s="8">
        <f t="shared" si="10"/>
        <v>0</v>
      </c>
      <c r="H197" s="7"/>
    </row>
    <row r="198" spans="1:8" ht="25.5" x14ac:dyDescent="0.2">
      <c r="A198" s="3" t="s">
        <v>0</v>
      </c>
      <c r="B198" s="26"/>
      <c r="C198" s="28"/>
      <c r="D198" s="7" t="s">
        <v>9</v>
      </c>
      <c r="E198" s="8">
        <f t="shared" si="10"/>
        <v>132000</v>
      </c>
      <c r="F198" s="8">
        <f t="shared" si="10"/>
        <v>91000</v>
      </c>
      <c r="G198" s="8">
        <f t="shared" si="10"/>
        <v>91000</v>
      </c>
      <c r="H198" s="7"/>
    </row>
    <row r="199" spans="1:8" ht="51" x14ac:dyDescent="0.2">
      <c r="A199" s="3" t="s">
        <v>0</v>
      </c>
      <c r="B199" s="26"/>
      <c r="C199" s="28"/>
      <c r="D199" s="17" t="s">
        <v>86</v>
      </c>
      <c r="E199" s="8">
        <f t="shared" si="10"/>
        <v>0</v>
      </c>
      <c r="F199" s="8">
        <f t="shared" si="10"/>
        <v>0</v>
      </c>
      <c r="G199" s="8">
        <f t="shared" si="10"/>
        <v>0</v>
      </c>
      <c r="H199" s="7"/>
    </row>
    <row r="200" spans="1:8" x14ac:dyDescent="0.2">
      <c r="A200" s="5" t="s">
        <v>0</v>
      </c>
      <c r="B200" s="27"/>
      <c r="C200" s="29"/>
      <c r="D200" s="15" t="s">
        <v>10</v>
      </c>
      <c r="E200" s="16">
        <f>SUM(E196:E199)</f>
        <v>132000</v>
      </c>
      <c r="F200" s="16">
        <f>SUM(F196:F199)</f>
        <v>91000</v>
      </c>
      <c r="G200" s="16">
        <f>SUM(G196:G199)</f>
        <v>91000</v>
      </c>
      <c r="H200" s="15"/>
    </row>
    <row r="201" spans="1:8" ht="38.25" x14ac:dyDescent="0.2">
      <c r="A201" s="24" t="s">
        <v>69</v>
      </c>
      <c r="B201" s="25" t="s">
        <v>71</v>
      </c>
      <c r="C201" s="28" t="s">
        <v>83</v>
      </c>
      <c r="D201" s="7" t="s">
        <v>7</v>
      </c>
      <c r="E201" s="8">
        <v>0</v>
      </c>
      <c r="F201" s="8">
        <v>0</v>
      </c>
      <c r="G201" s="8">
        <v>0</v>
      </c>
      <c r="H201" s="7"/>
    </row>
    <row r="202" spans="1:8" ht="38.25" x14ac:dyDescent="0.2">
      <c r="A202" s="3" t="s">
        <v>0</v>
      </c>
      <c r="B202" s="26"/>
      <c r="C202" s="28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8" ht="25.5" x14ac:dyDescent="0.2">
      <c r="A203" s="23"/>
      <c r="B203" s="26"/>
      <c r="C203" s="28"/>
      <c r="D203" s="7" t="s">
        <v>9</v>
      </c>
      <c r="E203" s="8">
        <v>132000</v>
      </c>
      <c r="F203" s="8">
        <v>91000</v>
      </c>
      <c r="G203" s="8">
        <v>91000</v>
      </c>
      <c r="H203" s="7"/>
    </row>
    <row r="204" spans="1:8" ht="51" x14ac:dyDescent="0.2">
      <c r="A204" s="3" t="s">
        <v>0</v>
      </c>
      <c r="B204" s="26"/>
      <c r="C204" s="28"/>
      <c r="D204" s="17" t="s">
        <v>86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 t="s">
        <v>0</v>
      </c>
      <c r="B205" s="27"/>
      <c r="C205" s="29"/>
      <c r="D205" s="9" t="s">
        <v>10</v>
      </c>
      <c r="E205" s="10">
        <f>SUM(E201:E204)</f>
        <v>132000</v>
      </c>
      <c r="F205" s="10">
        <f>SUM(F201:F204)</f>
        <v>91000</v>
      </c>
      <c r="G205" s="10">
        <f>SUM(G201:G204)</f>
        <v>91000</v>
      </c>
      <c r="H205" s="9"/>
    </row>
    <row r="206" spans="1:8" ht="38.25" x14ac:dyDescent="0.2">
      <c r="A206" s="24" t="s">
        <v>113</v>
      </c>
      <c r="B206" s="25" t="s">
        <v>90</v>
      </c>
      <c r="C206" s="28"/>
      <c r="D206" s="7" t="s">
        <v>7</v>
      </c>
      <c r="E206" s="8">
        <f t="shared" ref="E206:G208" si="11">E211</f>
        <v>11224361.33</v>
      </c>
      <c r="F206" s="8">
        <f t="shared" si="11"/>
        <v>0</v>
      </c>
      <c r="G206" s="8">
        <f t="shared" si="11"/>
        <v>0</v>
      </c>
      <c r="H206" s="7"/>
    </row>
    <row r="207" spans="1:8" ht="38.25" x14ac:dyDescent="0.2">
      <c r="A207" s="3"/>
      <c r="B207" s="26"/>
      <c r="C207" s="28"/>
      <c r="D207" s="7" t="s">
        <v>8</v>
      </c>
      <c r="E207" s="8">
        <f t="shared" si="11"/>
        <v>0</v>
      </c>
      <c r="F207" s="8">
        <f t="shared" si="11"/>
        <v>0</v>
      </c>
      <c r="G207" s="8">
        <f t="shared" si="11"/>
        <v>0</v>
      </c>
      <c r="H207" s="7"/>
    </row>
    <row r="208" spans="1:8" ht="25.5" x14ac:dyDescent="0.2">
      <c r="A208" s="3"/>
      <c r="B208" s="26"/>
      <c r="C208" s="28"/>
      <c r="D208" s="7" t="s">
        <v>9</v>
      </c>
      <c r="E208" s="8">
        <f>E213</f>
        <v>113377.38</v>
      </c>
      <c r="F208" s="8">
        <f t="shared" si="11"/>
        <v>0</v>
      </c>
      <c r="G208" s="8">
        <f t="shared" si="11"/>
        <v>0</v>
      </c>
      <c r="H208" s="7"/>
    </row>
    <row r="209" spans="1:8" ht="51" x14ac:dyDescent="0.2">
      <c r="A209" s="3"/>
      <c r="B209" s="26"/>
      <c r="C209" s="28"/>
      <c r="D209" s="17" t="s">
        <v>86</v>
      </c>
      <c r="E209" s="8">
        <f t="shared" ref="E209:G209" si="12">E214</f>
        <v>0</v>
      </c>
      <c r="F209" s="8">
        <f t="shared" si="12"/>
        <v>0</v>
      </c>
      <c r="G209" s="8">
        <f t="shared" si="12"/>
        <v>0</v>
      </c>
      <c r="H209" s="7"/>
    </row>
    <row r="210" spans="1:8" x14ac:dyDescent="0.2">
      <c r="A210" s="5"/>
      <c r="B210" s="27"/>
      <c r="C210" s="29"/>
      <c r="D210" s="15" t="s">
        <v>10</v>
      </c>
      <c r="E210" s="16">
        <f>SUM(E206:E209)</f>
        <v>11337738.710000001</v>
      </c>
      <c r="F210" s="16">
        <f>SUM(F206:F209)</f>
        <v>0</v>
      </c>
      <c r="G210" s="16">
        <f>SUM(G206:G209)</f>
        <v>0</v>
      </c>
      <c r="H210" s="15"/>
    </row>
    <row r="211" spans="1:8" ht="38.25" x14ac:dyDescent="0.2">
      <c r="A211" s="24" t="s">
        <v>114</v>
      </c>
      <c r="B211" s="25" t="s">
        <v>89</v>
      </c>
      <c r="C211" s="28" t="s">
        <v>116</v>
      </c>
      <c r="D211" s="7" t="s">
        <v>7</v>
      </c>
      <c r="E211" s="8">
        <f>9244641.33+1979720</f>
        <v>11224361.33</v>
      </c>
      <c r="F211" s="8">
        <v>0</v>
      </c>
      <c r="G211" s="8">
        <v>0</v>
      </c>
      <c r="H211" s="7"/>
    </row>
    <row r="212" spans="1:8" ht="38.25" x14ac:dyDescent="0.2">
      <c r="A212" s="3"/>
      <c r="B212" s="26"/>
      <c r="C212" s="28"/>
      <c r="D212" s="7" t="s">
        <v>8</v>
      </c>
      <c r="E212" s="8">
        <v>0</v>
      </c>
      <c r="F212" s="8">
        <v>0</v>
      </c>
      <c r="G212" s="8">
        <v>0</v>
      </c>
      <c r="H212" s="7"/>
    </row>
    <row r="213" spans="1:8" ht="25.5" x14ac:dyDescent="0.2">
      <c r="A213" s="3"/>
      <c r="B213" s="26"/>
      <c r="C213" s="28"/>
      <c r="D213" s="7" t="s">
        <v>9</v>
      </c>
      <c r="E213" s="8">
        <f>93380.21+19997.17</f>
        <v>113377.38</v>
      </c>
      <c r="F213" s="8">
        <v>0</v>
      </c>
      <c r="G213" s="8">
        <v>0</v>
      </c>
      <c r="H213" s="7"/>
    </row>
    <row r="214" spans="1:8" ht="51" x14ac:dyDescent="0.2">
      <c r="A214" s="3"/>
      <c r="B214" s="26"/>
      <c r="C214" s="28"/>
      <c r="D214" s="17" t="s">
        <v>86</v>
      </c>
      <c r="E214" s="8">
        <v>0</v>
      </c>
      <c r="F214" s="8">
        <v>0</v>
      </c>
      <c r="G214" s="8">
        <v>0</v>
      </c>
      <c r="H214" s="7"/>
    </row>
    <row r="215" spans="1:8" x14ac:dyDescent="0.2">
      <c r="A215" s="5"/>
      <c r="B215" s="27"/>
      <c r="C215" s="29"/>
      <c r="D215" s="9" t="s">
        <v>10</v>
      </c>
      <c r="E215" s="10">
        <f>SUM(E211:E214)</f>
        <v>11337738.710000001</v>
      </c>
      <c r="F215" s="10">
        <f>SUM(F211:F214)</f>
        <v>0</v>
      </c>
      <c r="G215" s="10">
        <f>SUM(G211:G214)</f>
        <v>0</v>
      </c>
      <c r="H215" s="9"/>
    </row>
    <row r="216" spans="1:8" ht="38.25" hidden="1" x14ac:dyDescent="0.2">
      <c r="A216" s="24" t="s">
        <v>93</v>
      </c>
      <c r="B216" s="25" t="s">
        <v>91</v>
      </c>
      <c r="C216" s="28"/>
      <c r="D216" s="7" t="s">
        <v>7</v>
      </c>
      <c r="E216" s="8">
        <f t="shared" ref="E216:G219" si="13">E221</f>
        <v>0</v>
      </c>
      <c r="F216" s="8">
        <f t="shared" si="13"/>
        <v>0</v>
      </c>
      <c r="G216" s="8">
        <f t="shared" si="13"/>
        <v>0</v>
      </c>
      <c r="H216" s="7"/>
    </row>
    <row r="217" spans="1:8" ht="38.25" hidden="1" x14ac:dyDescent="0.2">
      <c r="A217" s="3"/>
      <c r="B217" s="26"/>
      <c r="C217" s="28"/>
      <c r="D217" s="7" t="s">
        <v>8</v>
      </c>
      <c r="E217" s="8">
        <f t="shared" si="13"/>
        <v>0</v>
      </c>
      <c r="F217" s="8">
        <f t="shared" si="13"/>
        <v>0</v>
      </c>
      <c r="G217" s="8">
        <f t="shared" si="13"/>
        <v>0</v>
      </c>
      <c r="H217" s="7"/>
    </row>
    <row r="218" spans="1:8" ht="25.5" hidden="1" x14ac:dyDescent="0.2">
      <c r="A218" s="3"/>
      <c r="B218" s="26"/>
      <c r="C218" s="28"/>
      <c r="D218" s="7" t="s">
        <v>9</v>
      </c>
      <c r="E218" s="8">
        <f t="shared" si="13"/>
        <v>0</v>
      </c>
      <c r="F218" s="8">
        <f t="shared" si="13"/>
        <v>0</v>
      </c>
      <c r="G218" s="8">
        <f t="shared" si="13"/>
        <v>0</v>
      </c>
      <c r="H218" s="7"/>
    </row>
    <row r="219" spans="1:8" ht="51" hidden="1" x14ac:dyDescent="0.2">
      <c r="A219" s="3"/>
      <c r="B219" s="26"/>
      <c r="C219" s="28"/>
      <c r="D219" s="17" t="s">
        <v>86</v>
      </c>
      <c r="E219" s="8">
        <f t="shared" si="13"/>
        <v>0</v>
      </c>
      <c r="F219" s="8">
        <f t="shared" si="13"/>
        <v>0</v>
      </c>
      <c r="G219" s="8">
        <f t="shared" si="13"/>
        <v>0</v>
      </c>
      <c r="H219" s="7"/>
    </row>
    <row r="220" spans="1:8" hidden="1" x14ac:dyDescent="0.2">
      <c r="A220" s="5"/>
      <c r="B220" s="27"/>
      <c r="C220" s="29"/>
      <c r="D220" s="15" t="s">
        <v>10</v>
      </c>
      <c r="E220" s="16">
        <f>SUM(E216:E219)</f>
        <v>0</v>
      </c>
      <c r="F220" s="16">
        <f>SUM(F216:F219)</f>
        <v>0</v>
      </c>
      <c r="G220" s="16">
        <f>SUM(G216:G219)</f>
        <v>0</v>
      </c>
      <c r="H220" s="15"/>
    </row>
    <row r="221" spans="1:8" ht="38.25" hidden="1" x14ac:dyDescent="0.2">
      <c r="A221" s="24" t="s">
        <v>94</v>
      </c>
      <c r="B221" s="25" t="s">
        <v>92</v>
      </c>
      <c r="C221" s="28" t="s">
        <v>95</v>
      </c>
      <c r="D221" s="7" t="s">
        <v>7</v>
      </c>
      <c r="E221" s="8"/>
      <c r="F221" s="8">
        <v>0</v>
      </c>
      <c r="G221" s="8">
        <v>0</v>
      </c>
      <c r="H221" s="7"/>
    </row>
    <row r="222" spans="1:8" ht="38.25" hidden="1" x14ac:dyDescent="0.2">
      <c r="A222" s="3"/>
      <c r="B222" s="26"/>
      <c r="C222" s="28"/>
      <c r="D222" s="7" t="s">
        <v>8</v>
      </c>
      <c r="E222" s="8">
        <v>0</v>
      </c>
      <c r="F222" s="8">
        <v>0</v>
      </c>
      <c r="G222" s="8">
        <v>0</v>
      </c>
      <c r="H222" s="7"/>
    </row>
    <row r="223" spans="1:8" ht="25.5" hidden="1" x14ac:dyDescent="0.2">
      <c r="A223" s="3"/>
      <c r="B223" s="26"/>
      <c r="C223" s="28"/>
      <c r="D223" s="7" t="s">
        <v>9</v>
      </c>
      <c r="E223" s="8"/>
      <c r="F223" s="8"/>
      <c r="G223" s="8"/>
      <c r="H223" s="7"/>
    </row>
    <row r="224" spans="1:8" ht="51" hidden="1" x14ac:dyDescent="0.2">
      <c r="A224" s="3"/>
      <c r="B224" s="26"/>
      <c r="C224" s="28"/>
      <c r="D224" s="17" t="s">
        <v>86</v>
      </c>
      <c r="E224" s="8">
        <v>0</v>
      </c>
      <c r="F224" s="8">
        <v>0</v>
      </c>
      <c r="G224" s="8">
        <v>0</v>
      </c>
      <c r="H224" s="7"/>
    </row>
    <row r="225" spans="1:8" hidden="1" x14ac:dyDescent="0.2">
      <c r="A225" s="5"/>
      <c r="B225" s="27"/>
      <c r="C225" s="29"/>
      <c r="D225" s="9" t="s">
        <v>10</v>
      </c>
      <c r="E225" s="10">
        <f>SUM(E221:E224)</f>
        <v>0</v>
      </c>
      <c r="F225" s="10">
        <f>SUM(F221:F224)</f>
        <v>0</v>
      </c>
      <c r="G225" s="10">
        <f>SUM(G221:G224)</f>
        <v>0</v>
      </c>
      <c r="H225" s="9"/>
    </row>
    <row r="226" spans="1:8" ht="38.25" x14ac:dyDescent="0.2">
      <c r="A226" s="24" t="s">
        <v>93</v>
      </c>
      <c r="B226" s="25" t="s">
        <v>91</v>
      </c>
      <c r="C226" s="28"/>
      <c r="D226" s="7" t="s">
        <v>7</v>
      </c>
      <c r="E226" s="8">
        <f t="shared" ref="E226:G229" si="14">E231</f>
        <v>0</v>
      </c>
      <c r="F226" s="8">
        <f t="shared" si="14"/>
        <v>2659575</v>
      </c>
      <c r="G226" s="8">
        <f t="shared" si="14"/>
        <v>0</v>
      </c>
      <c r="H226" s="7"/>
    </row>
    <row r="227" spans="1:8" ht="38.25" x14ac:dyDescent="0.2">
      <c r="A227" s="3"/>
      <c r="B227" s="26"/>
      <c r="C227" s="28"/>
      <c r="D227" s="7" t="s">
        <v>8</v>
      </c>
      <c r="E227" s="8">
        <f t="shared" si="14"/>
        <v>0</v>
      </c>
      <c r="F227" s="8">
        <f t="shared" si="14"/>
        <v>0</v>
      </c>
      <c r="G227" s="8">
        <f t="shared" si="14"/>
        <v>0</v>
      </c>
      <c r="H227" s="7"/>
    </row>
    <row r="228" spans="1:8" ht="25.5" x14ac:dyDescent="0.2">
      <c r="A228" s="3"/>
      <c r="B228" s="26"/>
      <c r="C228" s="28"/>
      <c r="D228" s="7" t="s">
        <v>9</v>
      </c>
      <c r="E228" s="8">
        <f t="shared" si="14"/>
        <v>0</v>
      </c>
      <c r="F228" s="8">
        <f t="shared" si="14"/>
        <v>26864.39</v>
      </c>
      <c r="G228" s="8">
        <f t="shared" si="14"/>
        <v>0</v>
      </c>
      <c r="H228" s="7"/>
    </row>
    <row r="229" spans="1:8" ht="51" x14ac:dyDescent="0.2">
      <c r="A229" s="3"/>
      <c r="B229" s="26"/>
      <c r="C229" s="28"/>
      <c r="D229" s="17" t="s">
        <v>86</v>
      </c>
      <c r="E229" s="8">
        <f t="shared" si="14"/>
        <v>0</v>
      </c>
      <c r="F229" s="8">
        <f t="shared" si="14"/>
        <v>0</v>
      </c>
      <c r="G229" s="8">
        <f t="shared" si="14"/>
        <v>0</v>
      </c>
      <c r="H229" s="7"/>
    </row>
    <row r="230" spans="1:8" x14ac:dyDescent="0.2">
      <c r="A230" s="5"/>
      <c r="B230" s="27"/>
      <c r="C230" s="29"/>
      <c r="D230" s="15" t="s">
        <v>10</v>
      </c>
      <c r="E230" s="16">
        <f>SUM(E226:E229)</f>
        <v>0</v>
      </c>
      <c r="F230" s="16">
        <f>SUM(F226:F229)</f>
        <v>2686439.39</v>
      </c>
      <c r="G230" s="16">
        <f>SUM(G226:G229)</f>
        <v>0</v>
      </c>
      <c r="H230" s="15"/>
    </row>
    <row r="231" spans="1:8" ht="38.25" x14ac:dyDescent="0.2">
      <c r="A231" s="24" t="s">
        <v>94</v>
      </c>
      <c r="B231" s="25" t="s">
        <v>118</v>
      </c>
      <c r="C231" s="28" t="s">
        <v>117</v>
      </c>
      <c r="D231" s="7" t="s">
        <v>7</v>
      </c>
      <c r="E231" s="8">
        <v>0</v>
      </c>
      <c r="F231" s="8">
        <v>2659575</v>
      </c>
      <c r="G231" s="8">
        <v>0</v>
      </c>
      <c r="H231" s="7"/>
    </row>
    <row r="232" spans="1:8" ht="38.25" x14ac:dyDescent="0.2">
      <c r="A232" s="3"/>
      <c r="B232" s="26"/>
      <c r="C232" s="28"/>
      <c r="D232" s="7" t="s">
        <v>8</v>
      </c>
      <c r="E232" s="8">
        <v>0</v>
      </c>
      <c r="F232" s="8">
        <v>0</v>
      </c>
      <c r="G232" s="8">
        <v>0</v>
      </c>
      <c r="H232" s="7"/>
    </row>
    <row r="233" spans="1:8" ht="25.5" x14ac:dyDescent="0.2">
      <c r="A233" s="3"/>
      <c r="B233" s="26"/>
      <c r="C233" s="28"/>
      <c r="D233" s="7" t="s">
        <v>9</v>
      </c>
      <c r="E233" s="8">
        <v>0</v>
      </c>
      <c r="F233" s="8">
        <v>26864.39</v>
      </c>
      <c r="G233" s="8">
        <v>0</v>
      </c>
      <c r="H233" s="7"/>
    </row>
    <row r="234" spans="1:8" ht="51" x14ac:dyDescent="0.2">
      <c r="A234" s="3"/>
      <c r="B234" s="26"/>
      <c r="C234" s="28"/>
      <c r="D234" s="17" t="s">
        <v>86</v>
      </c>
      <c r="E234" s="8">
        <v>0</v>
      </c>
      <c r="F234" s="8">
        <v>0</v>
      </c>
      <c r="G234" s="8">
        <v>0</v>
      </c>
      <c r="H234" s="7"/>
    </row>
    <row r="235" spans="1:8" x14ac:dyDescent="0.2">
      <c r="A235" s="5"/>
      <c r="B235" s="27"/>
      <c r="C235" s="29"/>
      <c r="D235" s="9" t="s">
        <v>10</v>
      </c>
      <c r="E235" s="10">
        <f>SUM(E231:E234)</f>
        <v>0</v>
      </c>
      <c r="F235" s="10">
        <f>SUM(F231:F234)</f>
        <v>2686439.39</v>
      </c>
      <c r="G235" s="10">
        <f>SUM(G231:G234)</f>
        <v>0</v>
      </c>
      <c r="H235" s="9"/>
    </row>
    <row r="236" spans="1:8" ht="38.25" x14ac:dyDescent="0.2">
      <c r="A236" s="24"/>
      <c r="B236" s="30" t="s">
        <v>126</v>
      </c>
      <c r="C236" s="28"/>
      <c r="D236" s="7" t="s">
        <v>7</v>
      </c>
      <c r="E236" s="8">
        <f t="shared" ref="E236:G236" si="15">E241</f>
        <v>526209.38</v>
      </c>
      <c r="F236" s="8">
        <f t="shared" si="15"/>
        <v>0</v>
      </c>
      <c r="G236" s="8">
        <f t="shared" si="15"/>
        <v>0</v>
      </c>
      <c r="H236" s="7"/>
    </row>
    <row r="237" spans="1:8" ht="38.25" x14ac:dyDescent="0.2">
      <c r="A237" s="3" t="s">
        <v>125</v>
      </c>
      <c r="B237" s="26"/>
      <c r="C237" s="28"/>
      <c r="D237" s="7" t="s">
        <v>8</v>
      </c>
      <c r="E237" s="8">
        <f t="shared" ref="E237:G237" si="16">E242</f>
        <v>0</v>
      </c>
      <c r="F237" s="8">
        <f t="shared" si="16"/>
        <v>0</v>
      </c>
      <c r="G237" s="8">
        <f t="shared" si="16"/>
        <v>0</v>
      </c>
      <c r="H237" s="7"/>
    </row>
    <row r="238" spans="1:8" ht="25.5" x14ac:dyDescent="0.2">
      <c r="A238" s="3"/>
      <c r="B238" s="26"/>
      <c r="C238" s="28"/>
      <c r="D238" s="7" t="s">
        <v>9</v>
      </c>
      <c r="E238" s="8">
        <f t="shared" ref="E238:G238" si="17">E243</f>
        <v>0</v>
      </c>
      <c r="F238" s="8">
        <f t="shared" si="17"/>
        <v>0</v>
      </c>
      <c r="G238" s="8">
        <f t="shared" si="17"/>
        <v>0</v>
      </c>
      <c r="H238" s="7"/>
    </row>
    <row r="239" spans="1:8" ht="51" x14ac:dyDescent="0.2">
      <c r="A239" s="3"/>
      <c r="B239" s="26"/>
      <c r="C239" s="28"/>
      <c r="D239" s="17" t="s">
        <v>86</v>
      </c>
      <c r="E239" s="8">
        <f t="shared" ref="E239:G239" si="18">E244</f>
        <v>0</v>
      </c>
      <c r="F239" s="8">
        <f t="shared" si="18"/>
        <v>0</v>
      </c>
      <c r="G239" s="8">
        <f t="shared" si="18"/>
        <v>0</v>
      </c>
      <c r="H239" s="7"/>
    </row>
    <row r="240" spans="1:8" x14ac:dyDescent="0.2">
      <c r="A240" s="5"/>
      <c r="B240" s="27"/>
      <c r="C240" s="29"/>
      <c r="D240" s="15" t="s">
        <v>10</v>
      </c>
      <c r="E240" s="16">
        <f>SUM(E236:E239)</f>
        <v>526209.38</v>
      </c>
      <c r="F240" s="16">
        <f>SUM(F236:F239)</f>
        <v>0</v>
      </c>
      <c r="G240" s="16">
        <f>SUM(G236:G239)</f>
        <v>0</v>
      </c>
      <c r="H240" s="15"/>
    </row>
    <row r="241" spans="1:8" ht="38.25" x14ac:dyDescent="0.2">
      <c r="A241" s="24" t="s">
        <v>124</v>
      </c>
      <c r="B241" s="25" t="s">
        <v>123</v>
      </c>
      <c r="C241" s="28" t="s">
        <v>95</v>
      </c>
      <c r="D241" s="7" t="s">
        <v>7</v>
      </c>
      <c r="E241" s="8">
        <v>526209.38</v>
      </c>
      <c r="F241" s="8"/>
      <c r="G241" s="8">
        <v>0</v>
      </c>
      <c r="H241" s="7"/>
    </row>
    <row r="242" spans="1:8" ht="38.25" x14ac:dyDescent="0.2">
      <c r="A242" s="3"/>
      <c r="B242" s="26"/>
      <c r="C242" s="28"/>
      <c r="D242" s="7" t="s">
        <v>8</v>
      </c>
      <c r="E242" s="8">
        <v>0</v>
      </c>
      <c r="F242" s="8">
        <v>0</v>
      </c>
      <c r="G242" s="8">
        <v>0</v>
      </c>
      <c r="H242" s="7"/>
    </row>
    <row r="243" spans="1:8" ht="25.5" x14ac:dyDescent="0.2">
      <c r="A243" s="3"/>
      <c r="B243" s="26"/>
      <c r="C243" s="28"/>
      <c r="D243" s="7" t="s">
        <v>9</v>
      </c>
      <c r="E243" s="8">
        <v>0</v>
      </c>
      <c r="F243" s="8"/>
      <c r="G243" s="8">
        <v>0</v>
      </c>
      <c r="H243" s="7"/>
    </row>
    <row r="244" spans="1:8" ht="51" x14ac:dyDescent="0.2">
      <c r="A244" s="3"/>
      <c r="B244" s="26"/>
      <c r="C244" s="28"/>
      <c r="D244" s="17" t="s">
        <v>86</v>
      </c>
      <c r="E244" s="8">
        <v>0</v>
      </c>
      <c r="F244" s="8">
        <v>0</v>
      </c>
      <c r="G244" s="8">
        <v>0</v>
      </c>
      <c r="H244" s="7"/>
    </row>
    <row r="245" spans="1:8" x14ac:dyDescent="0.2">
      <c r="A245" s="5"/>
      <c r="B245" s="27"/>
      <c r="C245" s="29"/>
      <c r="D245" s="9" t="s">
        <v>10</v>
      </c>
      <c r="E245" s="10">
        <f>SUM(E241:E244)</f>
        <v>526209.38</v>
      </c>
      <c r="F245" s="10">
        <f>SUM(F241:F244)</f>
        <v>0</v>
      </c>
      <c r="G245" s="10">
        <f>SUM(G241:G244)</f>
        <v>0</v>
      </c>
      <c r="H245" s="9"/>
    </row>
  </sheetData>
  <mergeCells count="117">
    <mergeCell ref="D1:H1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B71:B75"/>
    <mergeCell ref="C71:C75"/>
    <mergeCell ref="B76:B80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16:A120"/>
    <mergeCell ref="B116:B120"/>
    <mergeCell ref="C116:C120"/>
    <mergeCell ref="B121:B125"/>
    <mergeCell ref="C121:C12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41:A145"/>
    <mergeCell ref="B141:B145"/>
    <mergeCell ref="C141:C145"/>
    <mergeCell ref="B146:B150"/>
    <mergeCell ref="C146:C150"/>
    <mergeCell ref="B151:B155"/>
    <mergeCell ref="C151:C155"/>
    <mergeCell ref="A131:A135"/>
    <mergeCell ref="B131:B135"/>
    <mergeCell ref="C131:C135"/>
    <mergeCell ref="A136:A140"/>
    <mergeCell ref="B136:B140"/>
    <mergeCell ref="C136:C140"/>
    <mergeCell ref="A181:A185"/>
    <mergeCell ref="B181:B185"/>
    <mergeCell ref="C181:C185"/>
    <mergeCell ref="B156:B160"/>
    <mergeCell ref="C156:C160"/>
    <mergeCell ref="B161:B165"/>
    <mergeCell ref="C161:C165"/>
    <mergeCell ref="B166:B170"/>
    <mergeCell ref="C166:C170"/>
    <mergeCell ref="A186:A190"/>
    <mergeCell ref="B186:B190"/>
    <mergeCell ref="C186:C190"/>
    <mergeCell ref="B196:B200"/>
    <mergeCell ref="C196:C200"/>
    <mergeCell ref="B201:B205"/>
    <mergeCell ref="C201:C205"/>
    <mergeCell ref="A191:A195"/>
    <mergeCell ref="B191:B195"/>
    <mergeCell ref="C191:C195"/>
    <mergeCell ref="B236:B240"/>
    <mergeCell ref="C236:C240"/>
    <mergeCell ref="B241:B245"/>
    <mergeCell ref="C241:C245"/>
    <mergeCell ref="B221:B225"/>
    <mergeCell ref="C221:C225"/>
    <mergeCell ref="B226:B230"/>
    <mergeCell ref="C226:C230"/>
    <mergeCell ref="B231:B235"/>
    <mergeCell ref="C231:C235"/>
    <mergeCell ref="B206:B210"/>
    <mergeCell ref="C206:C210"/>
    <mergeCell ref="B211:B215"/>
    <mergeCell ref="C211:C215"/>
    <mergeCell ref="B216:B220"/>
    <mergeCell ref="C216:C220"/>
    <mergeCell ref="B171:B175"/>
    <mergeCell ref="C171:C175"/>
    <mergeCell ref="B176:B180"/>
    <mergeCell ref="C176:C180"/>
  </mergeCells>
  <pageMargins left="0.15748031496062992" right="0.15748031496062992" top="0.28000000000000003" bottom="0.19" header="0.31496062992125984" footer="0.1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изм.03.10.22 </vt:lpstr>
      <vt:lpstr>'изм.03.10.22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2022-10-24T13:31:22Z</dcterms:modified>
</cp:coreProperties>
</file>