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изм.09.01.2025" sheetId="18" r:id="rId1"/>
  </sheets>
  <definedNames>
    <definedName name="_xlnm.Print_Titles" localSheetId="0">изм.09.01.2025!$4:$5</definedName>
  </definedNames>
  <calcPr calcId="162913"/>
</workbook>
</file>

<file path=xl/calcChain.xml><?xml version="1.0" encoding="utf-8"?>
<calcChain xmlns="http://schemas.openxmlformats.org/spreadsheetml/2006/main">
  <c r="E184" i="18" l="1"/>
  <c r="E218" i="18" l="1"/>
  <c r="E208" i="18"/>
  <c r="E203" i="18"/>
  <c r="E205" i="18" s="1"/>
  <c r="E191" i="18"/>
  <c r="E195" i="18" s="1"/>
  <c r="E188" i="18"/>
  <c r="E173" i="18"/>
  <c r="E163" i="18"/>
  <c r="E158" i="18" s="1"/>
  <c r="E148" i="18"/>
  <c r="E150" i="18" s="1"/>
  <c r="E136" i="18"/>
  <c r="E123" i="18"/>
  <c r="E118" i="18"/>
  <c r="E120" i="18" s="1"/>
  <c r="E113" i="18"/>
  <c r="E111" i="18"/>
  <c r="E108" i="18"/>
  <c r="E98" i="18"/>
  <c r="E78" i="18"/>
  <c r="E80" i="18" s="1"/>
  <c r="E68" i="18"/>
  <c r="E58" i="18"/>
  <c r="E48" i="18"/>
  <c r="E50" i="18" s="1"/>
  <c r="E43" i="18"/>
  <c r="E45" i="18" s="1"/>
  <c r="E38" i="18"/>
  <c r="E33" i="18"/>
  <c r="E18" i="18"/>
  <c r="G250" i="18"/>
  <c r="F250" i="18"/>
  <c r="E250" i="18"/>
  <c r="G244" i="18"/>
  <c r="F244" i="18"/>
  <c r="E244" i="18"/>
  <c r="G243" i="18"/>
  <c r="F243" i="18"/>
  <c r="E243" i="18"/>
  <c r="G242" i="18"/>
  <c r="F242" i="18"/>
  <c r="E242" i="18"/>
  <c r="G241" i="18"/>
  <c r="F241" i="18"/>
  <c r="E241" i="18"/>
  <c r="G240" i="18"/>
  <c r="F240" i="18"/>
  <c r="E240" i="18"/>
  <c r="G234" i="18"/>
  <c r="F234" i="18"/>
  <c r="E234" i="18"/>
  <c r="G233" i="18"/>
  <c r="F233" i="18"/>
  <c r="E233" i="18"/>
  <c r="G232" i="18"/>
  <c r="F232" i="18"/>
  <c r="E232" i="18"/>
  <c r="G231" i="18"/>
  <c r="F231" i="18"/>
  <c r="E231" i="18"/>
  <c r="G230" i="18"/>
  <c r="F230" i="18"/>
  <c r="E230" i="18"/>
  <c r="G224" i="18"/>
  <c r="F224" i="18"/>
  <c r="E224" i="18"/>
  <c r="G223" i="18"/>
  <c r="F223" i="18"/>
  <c r="E223" i="18"/>
  <c r="G222" i="18"/>
  <c r="F222" i="18"/>
  <c r="E222" i="18"/>
  <c r="G221" i="18"/>
  <c r="F221" i="18"/>
  <c r="E221" i="18"/>
  <c r="G220" i="18"/>
  <c r="F220" i="18"/>
  <c r="E220" i="18"/>
  <c r="G214" i="18"/>
  <c r="F214" i="18"/>
  <c r="E214" i="18"/>
  <c r="G213" i="18"/>
  <c r="F213" i="18"/>
  <c r="E213" i="18"/>
  <c r="G212" i="18"/>
  <c r="F212" i="18"/>
  <c r="E212" i="18"/>
  <c r="G211" i="18"/>
  <c r="F211" i="18"/>
  <c r="E211" i="18"/>
  <c r="G210" i="18"/>
  <c r="F210" i="18"/>
  <c r="E210" i="18"/>
  <c r="G205" i="18"/>
  <c r="F205" i="18"/>
  <c r="G200" i="18"/>
  <c r="F200" i="18"/>
  <c r="E200" i="18"/>
  <c r="G195" i="18"/>
  <c r="F195" i="18"/>
  <c r="G190" i="18"/>
  <c r="F190" i="18"/>
  <c r="E190" i="18"/>
  <c r="G183" i="18"/>
  <c r="F183" i="18"/>
  <c r="G182" i="18"/>
  <c r="F182" i="18"/>
  <c r="E182" i="18"/>
  <c r="G181" i="18"/>
  <c r="F181" i="18"/>
  <c r="E181" i="18"/>
  <c r="G180" i="18"/>
  <c r="F180" i="18"/>
  <c r="E180" i="18"/>
  <c r="E171" i="18"/>
  <c r="E175" i="18" s="1"/>
  <c r="G170" i="18"/>
  <c r="F170" i="18"/>
  <c r="E170" i="18"/>
  <c r="G165" i="18"/>
  <c r="F165" i="18"/>
  <c r="G159" i="18"/>
  <c r="F159" i="18"/>
  <c r="E159" i="18"/>
  <c r="G158" i="18"/>
  <c r="F158" i="18"/>
  <c r="G157" i="18"/>
  <c r="F157" i="18"/>
  <c r="E157" i="18"/>
  <c r="G156" i="18"/>
  <c r="F156" i="18"/>
  <c r="F160" i="18" s="1"/>
  <c r="G151" i="18"/>
  <c r="G155" i="18" s="1"/>
  <c r="F151" i="18"/>
  <c r="F155" i="18" s="1"/>
  <c r="E151" i="18"/>
  <c r="E155" i="18" s="1"/>
  <c r="G150" i="18"/>
  <c r="F150" i="18"/>
  <c r="G145" i="18"/>
  <c r="F145" i="18"/>
  <c r="E145" i="18"/>
  <c r="G140" i="18"/>
  <c r="F140" i="18"/>
  <c r="E140" i="18"/>
  <c r="G134" i="18"/>
  <c r="F134" i="18"/>
  <c r="E134" i="18"/>
  <c r="G133" i="18"/>
  <c r="F133" i="18"/>
  <c r="G132" i="18"/>
  <c r="F132" i="18"/>
  <c r="E132" i="18"/>
  <c r="F131" i="18"/>
  <c r="F135" i="18" s="1"/>
  <c r="G130" i="18"/>
  <c r="F130" i="18"/>
  <c r="E127" i="18"/>
  <c r="E130" i="18" s="1"/>
  <c r="G123" i="18"/>
  <c r="G125" i="18" s="1"/>
  <c r="F123" i="18"/>
  <c r="F125" i="18" s="1"/>
  <c r="E125" i="18"/>
  <c r="G120" i="18"/>
  <c r="F120" i="18"/>
  <c r="G113" i="18"/>
  <c r="G115" i="18" s="1"/>
  <c r="F113" i="18"/>
  <c r="F115" i="18" s="1"/>
  <c r="E115" i="18"/>
  <c r="G108" i="18"/>
  <c r="F108" i="18"/>
  <c r="G106" i="18"/>
  <c r="F106" i="18"/>
  <c r="F81" i="18" s="1"/>
  <c r="E106" i="18"/>
  <c r="E110" i="18" s="1"/>
  <c r="G105" i="18"/>
  <c r="F105" i="18"/>
  <c r="E105" i="18"/>
  <c r="G100" i="18"/>
  <c r="F100" i="18"/>
  <c r="E100" i="18"/>
  <c r="G95" i="18"/>
  <c r="F95" i="18"/>
  <c r="E95" i="18"/>
  <c r="G90" i="18"/>
  <c r="F90" i="18"/>
  <c r="E90" i="18"/>
  <c r="G84" i="18"/>
  <c r="F84" i="18"/>
  <c r="E84" i="18"/>
  <c r="G82" i="18"/>
  <c r="F82" i="18"/>
  <c r="E82" i="18"/>
  <c r="E81" i="18"/>
  <c r="G80" i="18"/>
  <c r="F80" i="18"/>
  <c r="G74" i="18"/>
  <c r="F74" i="18"/>
  <c r="E74" i="18"/>
  <c r="G73" i="18"/>
  <c r="F73" i="18"/>
  <c r="E73" i="18"/>
  <c r="G72" i="18"/>
  <c r="F72" i="18"/>
  <c r="E72" i="18"/>
  <c r="G71" i="18"/>
  <c r="F71" i="18"/>
  <c r="E71" i="18"/>
  <c r="G68" i="18"/>
  <c r="G63" i="18" s="1"/>
  <c r="F68" i="18"/>
  <c r="F63" i="18" s="1"/>
  <c r="E63" i="18"/>
  <c r="G66" i="18"/>
  <c r="F66" i="18"/>
  <c r="F61" i="18" s="1"/>
  <c r="E66" i="18"/>
  <c r="E70" i="18" s="1"/>
  <c r="G64" i="18"/>
  <c r="F64" i="18"/>
  <c r="E64" i="18"/>
  <c r="G62" i="18"/>
  <c r="F62" i="18"/>
  <c r="E62" i="18"/>
  <c r="G60" i="18"/>
  <c r="F60" i="18"/>
  <c r="E60" i="18"/>
  <c r="G54" i="18"/>
  <c r="F54" i="18"/>
  <c r="E54" i="18"/>
  <c r="G53" i="18"/>
  <c r="F53" i="18"/>
  <c r="E53" i="18"/>
  <c r="G52" i="18"/>
  <c r="F52" i="18"/>
  <c r="E52" i="18"/>
  <c r="G51" i="18"/>
  <c r="F51" i="18"/>
  <c r="E51" i="18"/>
  <c r="G50" i="18"/>
  <c r="F50" i="18"/>
  <c r="G45" i="18"/>
  <c r="F45" i="18"/>
  <c r="G40" i="18"/>
  <c r="F40" i="18"/>
  <c r="E40" i="18"/>
  <c r="G35" i="18"/>
  <c r="F35" i="18"/>
  <c r="E35" i="18"/>
  <c r="G30" i="18"/>
  <c r="F30" i="18"/>
  <c r="E30" i="18"/>
  <c r="G21" i="18"/>
  <c r="G25" i="18" s="1"/>
  <c r="F21" i="18"/>
  <c r="F25" i="18" s="1"/>
  <c r="E21" i="18"/>
  <c r="E25" i="18" s="1"/>
  <c r="G20" i="18"/>
  <c r="F20" i="18"/>
  <c r="E20" i="18"/>
  <c r="G14" i="18"/>
  <c r="F14" i="18"/>
  <c r="E14" i="18"/>
  <c r="G13" i="18"/>
  <c r="F13" i="18"/>
  <c r="G12" i="18"/>
  <c r="F12" i="18"/>
  <c r="E12" i="18"/>
  <c r="F11" i="18" l="1"/>
  <c r="G75" i="18"/>
  <c r="E165" i="18"/>
  <c r="E183" i="18"/>
  <c r="E185" i="18" s="1"/>
  <c r="E225" i="18"/>
  <c r="F235" i="18"/>
  <c r="G245" i="18"/>
  <c r="E83" i="18"/>
  <c r="F55" i="18"/>
  <c r="G70" i="18"/>
  <c r="F9" i="18"/>
  <c r="E7" i="18"/>
  <c r="F185" i="18"/>
  <c r="F6" i="18"/>
  <c r="G9" i="18"/>
  <c r="G55" i="18"/>
  <c r="E75" i="18"/>
  <c r="G110" i="18"/>
  <c r="G131" i="18"/>
  <c r="G135" i="18" s="1"/>
  <c r="E133" i="18"/>
  <c r="F225" i="18"/>
  <c r="G235" i="18"/>
  <c r="F110" i="18"/>
  <c r="G185" i="18"/>
  <c r="F215" i="18"/>
  <c r="G225" i="18"/>
  <c r="E245" i="18"/>
  <c r="F7" i="18"/>
  <c r="E9" i="18"/>
  <c r="E55" i="18"/>
  <c r="E61" i="18"/>
  <c r="E65" i="18" s="1"/>
  <c r="G7" i="18"/>
  <c r="F75" i="18"/>
  <c r="G83" i="18"/>
  <c r="G8" i="18" s="1"/>
  <c r="G160" i="18"/>
  <c r="G215" i="18"/>
  <c r="E235" i="18"/>
  <c r="F245" i="18"/>
  <c r="F15" i="18"/>
  <c r="E215" i="18"/>
  <c r="E85" i="18"/>
  <c r="E13" i="18"/>
  <c r="E8" i="18" s="1"/>
  <c r="E11" i="18"/>
  <c r="G61" i="18"/>
  <c r="G65" i="18" s="1"/>
  <c r="F65" i="18"/>
  <c r="F83" i="18"/>
  <c r="F8" i="18" s="1"/>
  <c r="F10" i="18" s="1"/>
  <c r="E131" i="18"/>
  <c r="E156" i="18"/>
  <c r="E160" i="18" s="1"/>
  <c r="F70" i="18"/>
  <c r="G81" i="18"/>
  <c r="G85" i="18" s="1"/>
  <c r="G11" i="18"/>
  <c r="E135" i="18" l="1"/>
  <c r="G15" i="18"/>
  <c r="G6" i="18"/>
  <c r="G10" i="18" s="1"/>
  <c r="E6" i="18"/>
  <c r="E10" i="18" s="1"/>
  <c r="E15" i="18"/>
  <c r="F85" i="18"/>
</calcChain>
</file>

<file path=xl/sharedStrings.xml><?xml version="1.0" encoding="utf-8"?>
<sst xmlns="http://schemas.openxmlformats.org/spreadsheetml/2006/main" count="500" uniqueCount="131">
  <si>
    <t/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</si>
  <si>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</si>
  <si>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</si>
  <si>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</si>
  <si>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</si>
  <si>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</si>
  <si>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Связь основного мероприятия и показателей (порядковые номера показателей)</t>
  </si>
  <si>
    <t>средства областного бюджета</t>
  </si>
  <si>
    <t>средства федерального бюджета</t>
  </si>
  <si>
    <t>средства местных бюджетов</t>
  </si>
  <si>
    <t>итого</t>
  </si>
  <si>
    <t>1.</t>
  </si>
  <si>
    <t>1.1.</t>
  </si>
  <si>
    <t>1.2.</t>
  </si>
  <si>
    <t>2.</t>
  </si>
  <si>
    <t>2.1.</t>
  </si>
  <si>
    <t xml:space="preserve">Администрация Дубровского района </t>
  </si>
  <si>
    <t>Эффективное исполнение полномочий исполнительных органов власти</t>
  </si>
  <si>
    <t>создание условий для эффективной деятельности Главы администрации района и аппарата администрации</t>
  </si>
  <si>
    <t>обеспечение реализации отдельных государственных полномочий</t>
  </si>
  <si>
    <t>1.3.</t>
  </si>
  <si>
    <t>проведение общественно-значимых мероприятий</t>
  </si>
  <si>
    <t>1.4.</t>
  </si>
  <si>
    <t>обеспечение эффективного управления и распоряжения муниципальным имуществом  (в том числе земельными участками), рационального его использования, распоряжения</t>
  </si>
  <si>
    <t>1.5.</t>
  </si>
  <si>
    <t>1.6.</t>
  </si>
  <si>
    <t>Рациональное использование топливно-энергетических ресурсов и внедрение технологий энергосбережения</t>
  </si>
  <si>
    <t>повышение энергетической эффективности потребления тепла, газа, электроэнергии, воды и стимулирование использования энергосберегающих технологий</t>
  </si>
  <si>
    <t>3.</t>
  </si>
  <si>
    <t>3.1.</t>
  </si>
  <si>
    <t>Обеспечение правопорядка и профилактика правонарушений</t>
  </si>
  <si>
    <t>укрепление общественного порядка и общественной безопасности</t>
  </si>
  <si>
    <t>4.</t>
  </si>
  <si>
    <t>4.1.</t>
  </si>
  <si>
    <t>Защита населения и территории от чрезвычайных ситуаций</t>
  </si>
  <si>
    <t>организация и осуществление мероприятий по территориальной обороне и гражданской обороне, защите населения и территории муниципального района от чрезвычайных ситуаций природного и техногенного характера</t>
  </si>
  <si>
    <t>5.</t>
  </si>
  <si>
    <t>5.1.</t>
  </si>
  <si>
    <t>Реализация полномочий в сфере развития сельского хозяйства и сельских территорий, снижение негативного воздействия отходов производства и потребления на окружающую среду на территории Дубровского района</t>
  </si>
  <si>
    <t>5.2.</t>
  </si>
  <si>
    <t>комплексные мероприятия по обеспечению эпизоотического благополучия</t>
  </si>
  <si>
    <t>5.3.</t>
  </si>
  <si>
    <t>осуществление в пределах, установленным водным законодательством Российской Федерации, полномочий в области водного хозяйства</t>
  </si>
  <si>
    <t>5.4.</t>
  </si>
  <si>
    <t>улучшение условий и охраны труда</t>
  </si>
  <si>
    <t>5.5.</t>
  </si>
  <si>
    <t>обеспечение реализации полномочий в области дорожной деятельности в соответствии с законодательством Российской Федерации</t>
  </si>
  <si>
    <t>5.6.</t>
  </si>
  <si>
    <t>содействие реформированию жилищно-коммунального хозяйства, создание благоприятных условий проживания граждан</t>
  </si>
  <si>
    <t>5.7.</t>
  </si>
  <si>
    <t>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</t>
  </si>
  <si>
    <t>6.</t>
  </si>
  <si>
    <t>6.1.</t>
  </si>
  <si>
    <t>6.2.</t>
  </si>
  <si>
    <t>6.3.</t>
  </si>
  <si>
    <t>6.4.</t>
  </si>
  <si>
    <t>Реализация единой государственной социальной политики</t>
  </si>
  <si>
    <t>защита прав и законных интересов несовершеннолетних, лиц из числа детей-сирот и детей, оставшихся без попечения родителей</t>
  </si>
  <si>
    <t>реализация мероприятий, направленных на повышение социального статуса семьи и укрепление семейных ценностей</t>
  </si>
  <si>
    <t>осуществление мер по улучшению положения отдельных категорий граждан, включая граждан пожилого возраста, повышению степени их социальной защищенности, активизации их участия в жизни общества</t>
  </si>
  <si>
    <t>7.</t>
  </si>
  <si>
    <t>7.1.</t>
  </si>
  <si>
    <t>Отдельные мероприятия по развитию спорта</t>
  </si>
  <si>
    <t>обеспечение условий для развития на территории муниципального района физической культуры и массового спорта, организация проведения официальных физкультурно-оздоровительных и спортивных мероприятий муниципального района</t>
  </si>
  <si>
    <t>8.</t>
  </si>
  <si>
    <t>8.1.</t>
  </si>
  <si>
    <t>8.2.</t>
  </si>
  <si>
    <t>9.</t>
  </si>
  <si>
    <t>Обеспечение высокого качества образования в соответствии с меняющимися запросами населения и перспективными задачами развития российского общества и экономики</t>
  </si>
  <si>
    <t>9.1.</t>
  </si>
  <si>
    <t>Повышение эффективности реализации молодежной политики в интересах инновационного социально ориентированного развития муниципального образовании</t>
  </si>
  <si>
    <t>Создание условий успешной социализации и эффективной самореализации молодежи</t>
  </si>
  <si>
    <t>8.3.</t>
  </si>
  <si>
    <t>Глава администрации района, начальники отделов администрации</t>
  </si>
  <si>
    <t>Глава администрации района, начальник отдела экономики</t>
  </si>
  <si>
    <t>Глава администрации района, ведущий специалист (по организации и осуществлению деятельности по опеке и попечительству в отношении несовершеннолетних)</t>
  </si>
  <si>
    <t>Глава администрации района, начальник ЕДДС</t>
  </si>
  <si>
    <t>Глава администрации района, директор многофунционального центра</t>
  </si>
  <si>
    <t>Глава администрации района, инспектор (по охране труда)</t>
  </si>
  <si>
    <t>Глава администрации района, главный бухгалтер</t>
  </si>
  <si>
    <t>Глава администрации района, начальник отдела архитектуры и градостроительства</t>
  </si>
  <si>
    <t>Глава администрации района, Заместитель Главы администрации  района по строительству и экономическому развитию</t>
  </si>
  <si>
    <t>Глава администрации района, инспектор (по молодежи)</t>
  </si>
  <si>
    <t>Глава администрации района, главный специалист (по физической культуре и спорту)</t>
  </si>
  <si>
    <r>
      <t>Повышение доступности и качества предоставления  дополнительного образования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детей</t>
    </r>
  </si>
  <si>
    <t>средства от иной приносящей доход деятельности</t>
  </si>
  <si>
    <t>осуществление  муниципальной поддержки молодых семей в улучшении жилищных условий</t>
  </si>
  <si>
    <t>Региональный проект "Чистая вода"</t>
  </si>
  <si>
    <t>Национальный проект "Экология"</t>
  </si>
  <si>
    <t>Национальный проект "Демография"</t>
  </si>
  <si>
    <t>Региональный проект "Спорт - норма жизни"</t>
  </si>
  <si>
    <t>P.</t>
  </si>
  <si>
    <t>P5.</t>
  </si>
  <si>
    <t>Глава администрации района</t>
  </si>
  <si>
    <t xml:space="preserve">  Исполнение полномочий Дубровского муниципального района в области сельского хозяйства</t>
  </si>
  <si>
    <t xml:space="preserve"> Создание условий для функционирования многофункциональных центров предоставления государственных и муниципальных услуг, соответствующих установленным требованиям</t>
  </si>
  <si>
    <t xml:space="preserve">Реализация отдельных мероприятий  Дубровского муниципального района Брянской области </t>
  </si>
  <si>
    <t>Реализация мер государственной поддержки работников дополнительного образования</t>
  </si>
  <si>
    <t>Реализация государственной политики в сфере дополнительного образования на территории Дубровского муниципального района</t>
  </si>
  <si>
    <t>7.2.</t>
  </si>
  <si>
    <t>Глава администрации района, директора школ искусств</t>
  </si>
  <si>
    <t>Глава администрации района, директор СШ</t>
  </si>
  <si>
    <t>5.8.</t>
  </si>
  <si>
    <t>Установление и описание местоположения границ территориальных зон</t>
  </si>
  <si>
    <t>7.4.</t>
  </si>
  <si>
    <t>Обеспечение жильем тренеров, тренеров-преподавателей государственных и муниципальных учреждений физической культуры и спорта</t>
  </si>
  <si>
    <t>F.</t>
  </si>
  <si>
    <t>F5.</t>
  </si>
  <si>
    <t>Глава администрации района, председатель Комитета  имущественных отношений</t>
  </si>
  <si>
    <t>Глава администрации района, Заместитель Главы администрации  района по городскому  и жкх</t>
  </si>
  <si>
    <t>Глава администрации района, директор</t>
  </si>
  <si>
    <t>2024 год</t>
  </si>
  <si>
    <t>5.9.</t>
  </si>
  <si>
    <t>Глава администрации района, Заместитель Главы администрации  района по городскому и жилищно-коммунальному хозяйству</t>
  </si>
  <si>
    <t>2025 год</t>
  </si>
  <si>
    <t>Приложение 2
к муниципальной программе  «Реализация отдельных полномочий Дубровского муниципального района Брянской области  ( 2024 - 2026 годы)»</t>
  </si>
  <si>
    <t>План реализации муниципальной программы  «Реализация отдельных полномочий Дубровского муниципального района Брянской области  (2024 - 2026 годы)»</t>
  </si>
  <si>
    <t xml:space="preserve"> муниципальная программа  «Реализация отдельных полномочий Дубровского муниципального района Брянской области  (2024 - 2026 годы)»</t>
  </si>
  <si>
    <t>2026 год</t>
  </si>
  <si>
    <t>1.7.</t>
  </si>
  <si>
    <t>Организация и проведение выборов и референдумов</t>
  </si>
  <si>
    <t>8.5.</t>
  </si>
  <si>
    <t>8.7.</t>
  </si>
  <si>
    <t>Отдельные мероприятия по развитию образования</t>
  </si>
  <si>
    <t>Обеспечение деятельности учреждений в сфере спорта высших достижений, содержание сборных команд, подготовку и участие е в спортивных мероприятиях, реализацию дополнительных образовательных программ спортивной подготовки</t>
  </si>
  <si>
    <t>Развитие спортивной инфраструктуры объектов спорта Дубровского муниципального района</t>
  </si>
  <si>
    <t>7.3.</t>
  </si>
  <si>
    <t>Развитие материально-технической базы и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</si>
  <si>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Подготовка проектов межевания земельных участков и проведение кадастровых работ </t>
  </si>
  <si>
    <t>Глава администрации района, ведущий специалист (по экологии)</t>
  </si>
  <si>
    <t>Приложение 1 к Постановлению № 2 от 09.01.2025г 
"О внесении изменений и дополнений в муниципальную программу «Реализация отдельных полномочий Дубровского муниципального района Брянской области                                                                    ( 2024 - 2026 годы)»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</si>
</sst>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8" x14ac:knownFonts="1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1">
    <xf numFmtId="164" fontId="0" fillId="0" borderId="0">
      <alignment vertical="top" wrapText="1"/>
    </xf>
  </cellStyleXfs>
  <cellXfs count="66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2" borderId="3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0" borderId="4" xfId="0" applyNumberFormat="1" applyFill="1" applyBorder="1" applyAlignment="1">
      <alignment horizontal="center" vertical="center" wrapText="1"/>
    </xf>
    <xf numFmtId="0" fontId="2" fillId="4" borderId="4" xfId="0" applyNumberFormat="1" applyFont="1" applyFill="1" applyBorder="1" applyAlignment="1">
      <alignment vertical="top" wrapText="1"/>
    </xf>
    <xf numFmtId="4" fontId="2" fillId="4" borderId="4" xfId="0" applyNumberFormat="1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vertical="top" wrapText="1"/>
    </xf>
    <xf numFmtId="4" fontId="2" fillId="3" borderId="4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vertical="top" wrapText="1"/>
    </xf>
    <xf numFmtId="4" fontId="0" fillId="0" borderId="4" xfId="0" applyNumberFormat="1" applyFont="1" applyFill="1" applyBorder="1" applyAlignment="1">
      <alignment vertical="top" wrapText="1"/>
    </xf>
    <xf numFmtId="4" fontId="0" fillId="5" borderId="4" xfId="0" applyNumberFormat="1" applyFont="1" applyFill="1" applyBorder="1" applyAlignment="1">
      <alignment vertical="top" wrapText="1"/>
    </xf>
    <xf numFmtId="4" fontId="2" fillId="5" borderId="4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Alignment="1">
      <alignment horizontal="right" vertical="top" wrapText="1"/>
    </xf>
    <xf numFmtId="49" fontId="0" fillId="0" borderId="0" xfId="0" applyNumberFormat="1" applyFont="1" applyFill="1" applyAlignment="1">
      <alignment horizontal="right" vertical="top" wrapText="1"/>
    </xf>
    <xf numFmtId="0" fontId="3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3" fillId="2" borderId="9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164" fontId="0" fillId="0" borderId="8" xfId="0" applyNumberFormat="1" applyFont="1" applyFill="1" applyBorder="1" applyAlignment="1">
      <alignment horizontal="left" vertical="top" wrapText="1"/>
    </xf>
    <xf numFmtId="164" fontId="0" fillId="0" borderId="9" xfId="0" applyNumberFormat="1" applyFont="1" applyFill="1" applyBorder="1" applyAlignment="1">
      <alignment horizontal="left"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vertical="top" wrapText="1"/>
    </xf>
    <xf numFmtId="0" fontId="4" fillId="2" borderId="3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0" fontId="5" fillId="5" borderId="1" xfId="0" applyNumberFormat="1" applyFont="1" applyFill="1" applyBorder="1" applyAlignment="1">
      <alignment vertical="top" wrapText="1"/>
    </xf>
    <xf numFmtId="164" fontId="0" fillId="6" borderId="2" xfId="0" applyNumberFormat="1" applyFont="1" applyFill="1" applyBorder="1" applyAlignment="1">
      <alignment vertical="top" wrapText="1"/>
    </xf>
    <xf numFmtId="164" fontId="0" fillId="6" borderId="3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B8"/>
    </sheetView>
  </sheetViews>
  <sheetFormatPr defaultRowHeight="12.75" x14ac:dyDescent="0.2"/>
  <cols>
    <col min="1" max="1" width="7.1640625" customWidth="1"/>
    <col min="2" max="2" width="35.83203125" customWidth="1"/>
    <col min="3" max="3" width="30.6640625" customWidth="1"/>
    <col min="4" max="4" width="18.33203125" customWidth="1"/>
    <col min="5" max="5" width="17.1640625" customWidth="1"/>
    <col min="6" max="6" width="17" customWidth="1"/>
    <col min="7" max="7" width="17.33203125" customWidth="1"/>
    <col min="8" max="8" width="16.6640625" customWidth="1"/>
  </cols>
  <sheetData>
    <row r="1" spans="1:8" ht="59.25" customHeight="1" x14ac:dyDescent="0.2">
      <c r="A1" t="s">
        <v>0</v>
      </c>
      <c r="D1" s="28" t="s">
        <v>130</v>
      </c>
      <c r="E1" s="29"/>
      <c r="F1" s="29"/>
      <c r="G1" s="29"/>
      <c r="H1" s="29"/>
    </row>
    <row r="2" spans="1:8" ht="66" customHeight="1" x14ac:dyDescent="0.2">
      <c r="A2" s="1" t="s">
        <v>0</v>
      </c>
      <c r="B2" s="1"/>
      <c r="C2" s="1" t="s">
        <v>0</v>
      </c>
      <c r="D2" s="30" t="s">
        <v>115</v>
      </c>
      <c r="E2" s="31"/>
      <c r="F2" s="31"/>
      <c r="G2" s="31"/>
      <c r="H2" s="31"/>
    </row>
    <row r="3" spans="1:8" ht="20.25" customHeight="1" x14ac:dyDescent="0.2">
      <c r="A3" s="32" t="s">
        <v>116</v>
      </c>
      <c r="B3" s="32"/>
      <c r="C3" s="32"/>
      <c r="D3" s="32"/>
      <c r="E3" s="32"/>
      <c r="F3" s="32"/>
      <c r="G3" s="32"/>
      <c r="H3" s="32"/>
    </row>
    <row r="4" spans="1:8" ht="34.5" customHeight="1" x14ac:dyDescent="0.2">
      <c r="A4" s="33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3"/>
      <c r="G4" s="33"/>
      <c r="H4" s="33" t="s">
        <v>6</v>
      </c>
    </row>
    <row r="5" spans="1:8" ht="47.25" customHeight="1" x14ac:dyDescent="0.2">
      <c r="A5" s="34" t="s">
        <v>0</v>
      </c>
      <c r="B5" s="34" t="s">
        <v>0</v>
      </c>
      <c r="C5" s="33" t="s">
        <v>0</v>
      </c>
      <c r="D5" s="33" t="s">
        <v>0</v>
      </c>
      <c r="E5" s="12" t="s">
        <v>111</v>
      </c>
      <c r="F5" s="12" t="s">
        <v>114</v>
      </c>
      <c r="G5" s="12" t="s">
        <v>118</v>
      </c>
      <c r="H5" s="33" t="s">
        <v>0</v>
      </c>
    </row>
    <row r="6" spans="1:8" ht="44.25" customHeight="1" x14ac:dyDescent="0.2">
      <c r="A6" s="3" t="s">
        <v>0</v>
      </c>
      <c r="B6" s="65" t="s">
        <v>117</v>
      </c>
      <c r="C6" s="48" t="s">
        <v>16</v>
      </c>
      <c r="D6" s="7" t="s">
        <v>7</v>
      </c>
      <c r="E6" s="8">
        <f>E11+E51+E61+E71+E81+E131+E156+E181+E211+E221+E241</f>
        <v>69881711.169999987</v>
      </c>
      <c r="F6" s="8">
        <f>F11+F51+F61+F71+F81+F131+F156+F181+F211+F221+F241</f>
        <v>58612885.799999997</v>
      </c>
      <c r="G6" s="8">
        <f>G11+G51+G61+G71+G81+G131+G156+G181+G211+G221+G241</f>
        <v>70069371.469999999</v>
      </c>
      <c r="H6" s="8"/>
    </row>
    <row r="7" spans="1:8" ht="43.35" customHeight="1" x14ac:dyDescent="0.2">
      <c r="A7" s="3" t="s">
        <v>0</v>
      </c>
      <c r="B7" s="53"/>
      <c r="C7" s="48"/>
      <c r="D7" s="7" t="s">
        <v>8</v>
      </c>
      <c r="E7" s="8">
        <f>E12+E52+E62+E72+E82+E132+E157+E182+E212+E222+E242</f>
        <v>1112834.8900000001</v>
      </c>
      <c r="F7" s="8">
        <f>F12+F52+F62+F72+F82+F132+F157+F182+F212+F222+F242</f>
        <v>963831.89</v>
      </c>
      <c r="G7" s="8">
        <f t="shared" ref="G7" si="0">G12+G52+G62+G72+G82+G132+G157+G182+G212</f>
        <v>1019629.89</v>
      </c>
      <c r="H7" s="8"/>
    </row>
    <row r="8" spans="1:8" ht="28.9" customHeight="1" x14ac:dyDescent="0.2">
      <c r="A8" s="3" t="s">
        <v>0</v>
      </c>
      <c r="B8" s="53"/>
      <c r="C8" s="48"/>
      <c r="D8" s="7" t="s">
        <v>9</v>
      </c>
      <c r="E8" s="8">
        <f>E13+E53+E63+E73+E83+E133+E158+E183+E213+E223+E243</f>
        <v>90016017.870000005</v>
      </c>
      <c r="F8" s="8">
        <f>F13+F53+F63+F73+F83+F133+F158+F183+F213+F223+F243</f>
        <v>71045376.590000004</v>
      </c>
      <c r="G8" s="8">
        <f>G13+G53+G63+G73+G83+G133+G158+G183+G213+G223+G243</f>
        <v>71423531.900000006</v>
      </c>
      <c r="H8" s="8"/>
    </row>
    <row r="9" spans="1:8" ht="41.25" customHeight="1" x14ac:dyDescent="0.2">
      <c r="A9" s="3" t="s">
        <v>0</v>
      </c>
      <c r="B9" s="4" t="s">
        <v>0</v>
      </c>
      <c r="C9" s="48"/>
      <c r="D9" s="17" t="s">
        <v>85</v>
      </c>
      <c r="E9" s="8">
        <f>E14+E54+E64+E74+E84+E134+E159+E184+E214</f>
        <v>980950.13</v>
      </c>
      <c r="F9" s="8">
        <f>F14+F54+F64+F74+F84+F134+F159+F184+F214+F224+F244</f>
        <v>0</v>
      </c>
      <c r="G9" s="8">
        <f>G14+G54+G64+G74+G84+G134+G159+G184+G214</f>
        <v>0</v>
      </c>
      <c r="H9" s="8"/>
    </row>
    <row r="10" spans="1:8" ht="14.45" customHeight="1" x14ac:dyDescent="0.2">
      <c r="A10" s="5" t="s">
        <v>0</v>
      </c>
      <c r="B10" s="6" t="s">
        <v>0</v>
      </c>
      <c r="C10" s="49"/>
      <c r="D10" s="13" t="s">
        <v>10</v>
      </c>
      <c r="E10" s="14">
        <f>SUM(E6:E9)</f>
        <v>161991514.06</v>
      </c>
      <c r="F10" s="14">
        <f>SUM(F6:F9)</f>
        <v>130622094.28</v>
      </c>
      <c r="G10" s="14">
        <f>SUM(G6:G9)</f>
        <v>142512533.25999999</v>
      </c>
      <c r="H10" s="8"/>
    </row>
    <row r="11" spans="1:8" ht="38.25" customHeight="1" x14ac:dyDescent="0.2">
      <c r="A11" s="2" t="s">
        <v>11</v>
      </c>
      <c r="B11" s="11" t="s">
        <v>17</v>
      </c>
      <c r="C11" s="48"/>
      <c r="D11" s="7" t="s">
        <v>7</v>
      </c>
      <c r="E11" s="8">
        <f t="shared" ref="E11:G14" si="1">E16+E21+E26+E31+E36+E41</f>
        <v>59724</v>
      </c>
      <c r="F11" s="8">
        <f t="shared" si="1"/>
        <v>59724</v>
      </c>
      <c r="G11" s="8">
        <f t="shared" si="1"/>
        <v>59724</v>
      </c>
      <c r="H11" s="7"/>
    </row>
    <row r="12" spans="1:8" ht="43.35" customHeight="1" x14ac:dyDescent="0.2">
      <c r="A12" s="3" t="s">
        <v>0</v>
      </c>
      <c r="B12" s="4" t="s">
        <v>0</v>
      </c>
      <c r="C12" s="48"/>
      <c r="D12" s="7" t="s">
        <v>8</v>
      </c>
      <c r="E12" s="8">
        <f t="shared" si="1"/>
        <v>12993</v>
      </c>
      <c r="F12" s="8">
        <f t="shared" si="1"/>
        <v>13490</v>
      </c>
      <c r="G12" s="8">
        <f t="shared" si="1"/>
        <v>69288</v>
      </c>
      <c r="H12" s="7"/>
    </row>
    <row r="13" spans="1:8" ht="28.9" customHeight="1" x14ac:dyDescent="0.2">
      <c r="A13" s="3" t="s">
        <v>0</v>
      </c>
      <c r="B13" s="4" t="s">
        <v>0</v>
      </c>
      <c r="C13" s="48"/>
      <c r="D13" s="7" t="s">
        <v>9</v>
      </c>
      <c r="E13" s="8">
        <f>E18+E23+E28+E33+E38+E43+E48</f>
        <v>36702040.240000002</v>
      </c>
      <c r="F13" s="8">
        <f t="shared" si="1"/>
        <v>33650671</v>
      </c>
      <c r="G13" s="8">
        <f t="shared" si="1"/>
        <v>33656913</v>
      </c>
      <c r="H13" s="7"/>
    </row>
    <row r="14" spans="1:8" ht="28.9" customHeight="1" x14ac:dyDescent="0.2">
      <c r="A14" s="3" t="s">
        <v>0</v>
      </c>
      <c r="B14" s="4" t="s">
        <v>0</v>
      </c>
      <c r="C14" s="48"/>
      <c r="D14" s="17" t="s">
        <v>85</v>
      </c>
      <c r="E14" s="8">
        <f t="shared" si="1"/>
        <v>98392.63</v>
      </c>
      <c r="F14" s="8">
        <f t="shared" si="1"/>
        <v>0</v>
      </c>
      <c r="G14" s="8">
        <f t="shared" si="1"/>
        <v>0</v>
      </c>
      <c r="H14" s="7"/>
    </row>
    <row r="15" spans="1:8" ht="14.45" customHeight="1" x14ac:dyDescent="0.2">
      <c r="A15" s="5" t="s">
        <v>0</v>
      </c>
      <c r="B15" s="6" t="s">
        <v>0</v>
      </c>
      <c r="C15" s="49"/>
      <c r="D15" s="15" t="s">
        <v>10</v>
      </c>
      <c r="E15" s="16">
        <f>SUM(E11:E14)</f>
        <v>36873149.870000005</v>
      </c>
      <c r="F15" s="16">
        <f>SUM(F11:F14)</f>
        <v>33723885</v>
      </c>
      <c r="G15" s="16">
        <f>SUM(G11:G14)</f>
        <v>33785925</v>
      </c>
      <c r="H15" s="15"/>
    </row>
    <row r="16" spans="1:8" ht="27.75" customHeight="1" x14ac:dyDescent="0.2">
      <c r="A16" s="2" t="s">
        <v>12</v>
      </c>
      <c r="B16" s="52" t="s">
        <v>18</v>
      </c>
      <c r="C16" s="48" t="s">
        <v>73</v>
      </c>
      <c r="D16" s="7" t="s">
        <v>7</v>
      </c>
      <c r="E16" s="8">
        <v>0</v>
      </c>
      <c r="F16" s="8">
        <v>0</v>
      </c>
      <c r="G16" s="8">
        <v>0</v>
      </c>
      <c r="H16" s="7"/>
    </row>
    <row r="17" spans="1:8" ht="27" customHeight="1" x14ac:dyDescent="0.2">
      <c r="A17" s="3" t="s">
        <v>0</v>
      </c>
      <c r="B17" s="53"/>
      <c r="C17" s="48"/>
      <c r="D17" s="7" t="s">
        <v>8</v>
      </c>
      <c r="E17" s="8">
        <v>0</v>
      </c>
      <c r="F17" s="8">
        <v>0</v>
      </c>
      <c r="G17" s="8">
        <v>0</v>
      </c>
      <c r="H17" s="7"/>
    </row>
    <row r="18" spans="1:8" ht="28.9" customHeight="1" x14ac:dyDescent="0.2">
      <c r="A18" s="3" t="s">
        <v>0</v>
      </c>
      <c r="B18" s="53"/>
      <c r="C18" s="48"/>
      <c r="D18" s="7" t="s">
        <v>9</v>
      </c>
      <c r="E18" s="8">
        <f>27210280+25500+2259843.53</f>
        <v>29495623.530000001</v>
      </c>
      <c r="F18" s="8">
        <v>27143280</v>
      </c>
      <c r="G18" s="8">
        <v>27143280</v>
      </c>
      <c r="H18" s="7"/>
    </row>
    <row r="19" spans="1:8" ht="28.9" customHeight="1" x14ac:dyDescent="0.2">
      <c r="A19" s="3" t="s">
        <v>0</v>
      </c>
      <c r="B19" s="4" t="s">
        <v>0</v>
      </c>
      <c r="C19" s="48"/>
      <c r="D19" s="17" t="s">
        <v>85</v>
      </c>
      <c r="E19" s="8">
        <v>0</v>
      </c>
      <c r="F19" s="8">
        <v>0</v>
      </c>
      <c r="G19" s="8">
        <v>0</v>
      </c>
      <c r="H19" s="7"/>
    </row>
    <row r="20" spans="1:8" ht="14.45" customHeight="1" x14ac:dyDescent="0.2">
      <c r="A20" s="5" t="s">
        <v>0</v>
      </c>
      <c r="B20" s="6" t="s">
        <v>0</v>
      </c>
      <c r="C20" s="49"/>
      <c r="D20" s="9" t="s">
        <v>10</v>
      </c>
      <c r="E20" s="10">
        <f>SUM(E16:E19)</f>
        <v>29495623.530000001</v>
      </c>
      <c r="F20" s="10">
        <f>SUM(F16:F19)</f>
        <v>27143280</v>
      </c>
      <c r="G20" s="10">
        <f>SUM(G16:G19)</f>
        <v>27143280</v>
      </c>
      <c r="H20" s="9"/>
    </row>
    <row r="21" spans="1:8" ht="39" customHeight="1" x14ac:dyDescent="0.2">
      <c r="A21" s="2" t="s">
        <v>13</v>
      </c>
      <c r="B21" s="11" t="s">
        <v>19</v>
      </c>
      <c r="C21" s="48" t="s">
        <v>79</v>
      </c>
      <c r="D21" s="7" t="s">
        <v>7</v>
      </c>
      <c r="E21" s="8">
        <f>72717-12993</f>
        <v>59724</v>
      </c>
      <c r="F21" s="8">
        <f>73214-13490</f>
        <v>59724</v>
      </c>
      <c r="G21" s="8">
        <f>129012-69288</f>
        <v>59724</v>
      </c>
      <c r="H21" s="7"/>
    </row>
    <row r="22" spans="1:8" ht="31.5" customHeight="1" x14ac:dyDescent="0.2">
      <c r="A22" s="3" t="s">
        <v>0</v>
      </c>
      <c r="B22" s="4"/>
      <c r="C22" s="48"/>
      <c r="D22" s="7" t="s">
        <v>8</v>
      </c>
      <c r="E22" s="8">
        <v>12993</v>
      </c>
      <c r="F22" s="8">
        <v>13490</v>
      </c>
      <c r="G22" s="8">
        <v>69288</v>
      </c>
      <c r="H22" s="7"/>
    </row>
    <row r="23" spans="1:8" ht="28.9" customHeight="1" x14ac:dyDescent="0.2">
      <c r="A23" s="3" t="s">
        <v>0</v>
      </c>
      <c r="B23" s="4" t="s">
        <v>0</v>
      </c>
      <c r="C23" s="48"/>
      <c r="D23" s="7" t="s">
        <v>9</v>
      </c>
      <c r="E23" s="8">
        <v>0</v>
      </c>
      <c r="F23" s="8">
        <v>0</v>
      </c>
      <c r="G23" s="8">
        <v>0</v>
      </c>
      <c r="H23" s="7"/>
    </row>
    <row r="24" spans="1:8" ht="28.9" customHeight="1" x14ac:dyDescent="0.2">
      <c r="A24" s="3" t="s">
        <v>0</v>
      </c>
      <c r="B24" s="4" t="s">
        <v>0</v>
      </c>
      <c r="C24" s="48"/>
      <c r="D24" s="17" t="s">
        <v>85</v>
      </c>
      <c r="E24" s="8">
        <v>0</v>
      </c>
      <c r="F24" s="8">
        <v>0</v>
      </c>
      <c r="G24" s="8">
        <v>0</v>
      </c>
      <c r="H24" s="7"/>
    </row>
    <row r="25" spans="1:8" ht="14.45" customHeight="1" x14ac:dyDescent="0.2">
      <c r="A25" s="5" t="s">
        <v>0</v>
      </c>
      <c r="B25" s="6" t="s">
        <v>0</v>
      </c>
      <c r="C25" s="49"/>
      <c r="D25" s="9" t="s">
        <v>10</v>
      </c>
      <c r="E25" s="10">
        <f>SUM(E21:E24)</f>
        <v>72717</v>
      </c>
      <c r="F25" s="10">
        <f>SUM(F21:F24)</f>
        <v>73214</v>
      </c>
      <c r="G25" s="10">
        <f>SUM(G21:G24)</f>
        <v>129012</v>
      </c>
      <c r="H25" s="9"/>
    </row>
    <row r="26" spans="1:8" ht="30" customHeight="1" x14ac:dyDescent="0.2">
      <c r="A26" s="35" t="s">
        <v>20</v>
      </c>
      <c r="B26" s="37" t="s">
        <v>21</v>
      </c>
      <c r="C26" s="40" t="s">
        <v>74</v>
      </c>
      <c r="D26" s="7" t="s">
        <v>7</v>
      </c>
      <c r="E26" s="19">
        <v>0</v>
      </c>
      <c r="F26" s="8">
        <v>0</v>
      </c>
      <c r="G26" s="8">
        <v>0</v>
      </c>
      <c r="H26" s="7"/>
    </row>
    <row r="27" spans="1:8" ht="23.25" customHeight="1" x14ac:dyDescent="0.2">
      <c r="A27" s="35"/>
      <c r="B27" s="50"/>
      <c r="C27" s="41"/>
      <c r="D27" s="7" t="s">
        <v>8</v>
      </c>
      <c r="E27" s="19"/>
      <c r="F27" s="8">
        <v>0</v>
      </c>
      <c r="G27" s="8">
        <v>0</v>
      </c>
      <c r="H27" s="7"/>
    </row>
    <row r="28" spans="1:8" ht="27" customHeight="1" x14ac:dyDescent="0.2">
      <c r="A28" s="35"/>
      <c r="B28" s="50"/>
      <c r="C28" s="41"/>
      <c r="D28" s="7" t="s">
        <v>9</v>
      </c>
      <c r="E28" s="19">
        <v>15000</v>
      </c>
      <c r="F28" s="8">
        <v>15000</v>
      </c>
      <c r="G28" s="8">
        <v>15000</v>
      </c>
      <c r="H28" s="7"/>
    </row>
    <row r="29" spans="1:8" ht="14.45" customHeight="1" x14ac:dyDescent="0.2">
      <c r="A29" s="35"/>
      <c r="B29" s="50"/>
      <c r="C29" s="41"/>
      <c r="D29" s="17" t="s">
        <v>85</v>
      </c>
      <c r="E29" s="19">
        <v>0</v>
      </c>
      <c r="F29" s="8">
        <v>0</v>
      </c>
      <c r="G29" s="8">
        <v>0</v>
      </c>
      <c r="H29" s="7"/>
    </row>
    <row r="30" spans="1:8" ht="14.45" customHeight="1" x14ac:dyDescent="0.2">
      <c r="A30" s="36"/>
      <c r="B30" s="51"/>
      <c r="C30" s="42"/>
      <c r="D30" s="9" t="s">
        <v>10</v>
      </c>
      <c r="E30" s="20">
        <f>SUM(E26:E29)</f>
        <v>15000</v>
      </c>
      <c r="F30" s="10">
        <f>SUM(F26:F29)</f>
        <v>15000</v>
      </c>
      <c r="G30" s="10">
        <f>SUM(G26:G29)</f>
        <v>15000</v>
      </c>
      <c r="H30" s="9"/>
    </row>
    <row r="31" spans="1:8" ht="14.45" customHeight="1" x14ac:dyDescent="0.2">
      <c r="A31" s="35" t="s">
        <v>22</v>
      </c>
      <c r="B31" s="37" t="s">
        <v>23</v>
      </c>
      <c r="C31" s="40" t="s">
        <v>108</v>
      </c>
      <c r="D31" s="7" t="s">
        <v>7</v>
      </c>
      <c r="E31" s="8">
        <v>0</v>
      </c>
      <c r="F31" s="8">
        <v>0</v>
      </c>
      <c r="G31" s="8">
        <v>0</v>
      </c>
      <c r="H31" s="7"/>
    </row>
    <row r="32" spans="1:8" ht="14.45" customHeight="1" x14ac:dyDescent="0.2">
      <c r="A32" s="35"/>
      <c r="B32" s="38"/>
      <c r="C32" s="41"/>
      <c r="D32" s="7" t="s">
        <v>8</v>
      </c>
      <c r="E32" s="8">
        <v>0</v>
      </c>
      <c r="F32" s="8">
        <v>0</v>
      </c>
      <c r="G32" s="8">
        <v>0</v>
      </c>
      <c r="H32" s="7"/>
    </row>
    <row r="33" spans="1:8" ht="24" customHeight="1" x14ac:dyDescent="0.2">
      <c r="A33" s="35"/>
      <c r="B33" s="38"/>
      <c r="C33" s="41"/>
      <c r="D33" s="7" t="s">
        <v>9</v>
      </c>
      <c r="E33" s="8">
        <f>2680844+533806.57</f>
        <v>3214650.57</v>
      </c>
      <c r="F33" s="8">
        <v>2380844</v>
      </c>
      <c r="G33" s="8">
        <v>2380844</v>
      </c>
      <c r="H33" s="7"/>
    </row>
    <row r="34" spans="1:8" ht="14.45" customHeight="1" x14ac:dyDescent="0.2">
      <c r="A34" s="35"/>
      <c r="B34" s="38"/>
      <c r="C34" s="41"/>
      <c r="D34" s="17" t="s">
        <v>85</v>
      </c>
      <c r="E34" s="8">
        <v>0</v>
      </c>
      <c r="F34" s="8">
        <v>0</v>
      </c>
      <c r="G34" s="8">
        <v>0</v>
      </c>
      <c r="H34" s="7"/>
    </row>
    <row r="35" spans="1:8" ht="24" customHeight="1" x14ac:dyDescent="0.2">
      <c r="A35" s="36"/>
      <c r="B35" s="39"/>
      <c r="C35" s="42"/>
      <c r="D35" s="9" t="s">
        <v>10</v>
      </c>
      <c r="E35" s="10">
        <f>SUM(E31:E34)</f>
        <v>3214650.57</v>
      </c>
      <c r="F35" s="10">
        <f>SUM(F31:F34)</f>
        <v>2380844</v>
      </c>
      <c r="G35" s="10">
        <f>SUM(G31:G34)</f>
        <v>2380844</v>
      </c>
      <c r="H35" s="9"/>
    </row>
    <row r="36" spans="1:8" ht="14.45" customHeight="1" x14ac:dyDescent="0.2">
      <c r="A36" s="35" t="s">
        <v>24</v>
      </c>
      <c r="B36" s="43" t="s">
        <v>95</v>
      </c>
      <c r="C36" s="40" t="s">
        <v>77</v>
      </c>
      <c r="D36" s="7" t="s">
        <v>7</v>
      </c>
      <c r="E36" s="8">
        <v>0</v>
      </c>
      <c r="F36" s="8">
        <v>0</v>
      </c>
      <c r="G36" s="8">
        <v>0</v>
      </c>
      <c r="H36" s="7"/>
    </row>
    <row r="37" spans="1:8" ht="40.5" customHeight="1" x14ac:dyDescent="0.2">
      <c r="A37" s="35"/>
      <c r="B37" s="44"/>
      <c r="C37" s="46"/>
      <c r="D37" s="7" t="s">
        <v>8</v>
      </c>
      <c r="E37" s="8">
        <v>0</v>
      </c>
      <c r="F37" s="8">
        <v>0</v>
      </c>
      <c r="G37" s="8">
        <v>0</v>
      </c>
      <c r="H37" s="7"/>
    </row>
    <row r="38" spans="1:8" ht="34.5" customHeight="1" x14ac:dyDescent="0.2">
      <c r="A38" s="35"/>
      <c r="B38" s="44"/>
      <c r="C38" s="46"/>
      <c r="D38" s="7" t="s">
        <v>9</v>
      </c>
      <c r="E38" s="8">
        <f>3805545-4136.36-138742.5</f>
        <v>3662666.14</v>
      </c>
      <c r="F38" s="8">
        <v>3811547</v>
      </c>
      <c r="G38" s="8">
        <v>3817789</v>
      </c>
      <c r="H38" s="7"/>
    </row>
    <row r="39" spans="1:8" ht="14.45" customHeight="1" x14ac:dyDescent="0.2">
      <c r="A39" s="35"/>
      <c r="B39" s="44"/>
      <c r="C39" s="46"/>
      <c r="D39" s="17" t="s">
        <v>85</v>
      </c>
      <c r="E39" s="18">
        <v>98392.63</v>
      </c>
      <c r="F39" s="18">
        <v>0</v>
      </c>
      <c r="G39" s="18">
        <v>0</v>
      </c>
      <c r="H39" s="7"/>
    </row>
    <row r="40" spans="1:8" ht="29.25" customHeight="1" x14ac:dyDescent="0.2">
      <c r="A40" s="36"/>
      <c r="B40" s="45"/>
      <c r="C40" s="47"/>
      <c r="D40" s="9" t="s">
        <v>10</v>
      </c>
      <c r="E40" s="10">
        <f>SUM(E36:E39)</f>
        <v>3761058.77</v>
      </c>
      <c r="F40" s="10">
        <f>SUM(F36:F39)</f>
        <v>3811547</v>
      </c>
      <c r="G40" s="10">
        <f>SUM(G36:G39)</f>
        <v>3817789</v>
      </c>
      <c r="H40" s="9"/>
    </row>
    <row r="41" spans="1:8" ht="14.45" customHeight="1" x14ac:dyDescent="0.2">
      <c r="A41" s="35" t="s">
        <v>25</v>
      </c>
      <c r="B41" s="37" t="s">
        <v>96</v>
      </c>
      <c r="C41" s="40" t="s">
        <v>79</v>
      </c>
      <c r="D41" s="7" t="s">
        <v>7</v>
      </c>
      <c r="E41" s="8">
        <v>0</v>
      </c>
      <c r="F41" s="8">
        <v>0</v>
      </c>
      <c r="G41" s="8">
        <v>0</v>
      </c>
      <c r="H41" s="7"/>
    </row>
    <row r="42" spans="1:8" ht="14.45" customHeight="1" x14ac:dyDescent="0.2">
      <c r="A42" s="35"/>
      <c r="B42" s="38"/>
      <c r="C42" s="41"/>
      <c r="D42" s="7" t="s">
        <v>8</v>
      </c>
      <c r="E42" s="8">
        <v>0</v>
      </c>
      <c r="F42" s="8">
        <v>0</v>
      </c>
      <c r="G42" s="8">
        <v>0</v>
      </c>
      <c r="H42" s="7"/>
    </row>
    <row r="43" spans="1:8" ht="26.25" customHeight="1" x14ac:dyDescent="0.2">
      <c r="A43" s="35"/>
      <c r="B43" s="38"/>
      <c r="C43" s="41"/>
      <c r="D43" s="7" t="s">
        <v>9</v>
      </c>
      <c r="E43" s="8">
        <f>300000-47145+61245</f>
        <v>314100</v>
      </c>
      <c r="F43" s="8">
        <v>300000</v>
      </c>
      <c r="G43" s="8">
        <v>300000</v>
      </c>
      <c r="H43" s="7"/>
    </row>
    <row r="44" spans="1:8" ht="14.45" customHeight="1" x14ac:dyDescent="0.2">
      <c r="A44" s="35"/>
      <c r="B44" s="38"/>
      <c r="C44" s="41"/>
      <c r="D44" s="17" t="s">
        <v>85</v>
      </c>
      <c r="E44" s="8">
        <v>0</v>
      </c>
      <c r="F44" s="8">
        <v>0</v>
      </c>
      <c r="G44" s="8">
        <v>0</v>
      </c>
      <c r="H44" s="7"/>
    </row>
    <row r="45" spans="1:8" ht="14.45" customHeight="1" x14ac:dyDescent="0.2">
      <c r="A45" s="36"/>
      <c r="B45" s="39"/>
      <c r="C45" s="42"/>
      <c r="D45" s="9" t="s">
        <v>10</v>
      </c>
      <c r="E45" s="10">
        <f>SUM(E41:E44)</f>
        <v>314100</v>
      </c>
      <c r="F45" s="10">
        <f>SUM(F41:F44)</f>
        <v>300000</v>
      </c>
      <c r="G45" s="10">
        <f>SUM(G41:G44)</f>
        <v>300000</v>
      </c>
      <c r="H45" s="9"/>
    </row>
    <row r="46" spans="1:8" ht="14.45" customHeight="1" x14ac:dyDescent="0.2">
      <c r="A46" s="35" t="s">
        <v>119</v>
      </c>
      <c r="B46" s="37" t="s">
        <v>120</v>
      </c>
      <c r="C46" s="40" t="s">
        <v>79</v>
      </c>
      <c r="D46" s="7" t="s">
        <v>7</v>
      </c>
      <c r="E46" s="8">
        <v>0</v>
      </c>
      <c r="F46" s="8">
        <v>0</v>
      </c>
      <c r="G46" s="8">
        <v>0</v>
      </c>
      <c r="H46" s="7"/>
    </row>
    <row r="47" spans="1:8" ht="14.45" customHeight="1" x14ac:dyDescent="0.2">
      <c r="A47" s="35"/>
      <c r="B47" s="38"/>
      <c r="C47" s="41"/>
      <c r="D47" s="7" t="s">
        <v>8</v>
      </c>
      <c r="E47" s="8">
        <v>0</v>
      </c>
      <c r="F47" s="8">
        <v>0</v>
      </c>
      <c r="G47" s="8">
        <v>0</v>
      </c>
      <c r="H47" s="7"/>
    </row>
    <row r="48" spans="1:8" ht="14.45" customHeight="1" x14ac:dyDescent="0.2">
      <c r="A48" s="35"/>
      <c r="B48" s="38"/>
      <c r="C48" s="41"/>
      <c r="D48" s="7" t="s">
        <v>9</v>
      </c>
      <c r="E48" s="8">
        <f>100000-100000</f>
        <v>0</v>
      </c>
      <c r="F48" s="8"/>
      <c r="G48" s="8"/>
      <c r="H48" s="7"/>
    </row>
    <row r="49" spans="1:8" ht="14.45" customHeight="1" x14ac:dyDescent="0.2">
      <c r="A49" s="35"/>
      <c r="B49" s="38"/>
      <c r="C49" s="41"/>
      <c r="D49" s="17" t="s">
        <v>85</v>
      </c>
      <c r="E49" s="8">
        <v>0</v>
      </c>
      <c r="F49" s="8">
        <v>0</v>
      </c>
      <c r="G49" s="8">
        <v>0</v>
      </c>
      <c r="H49" s="7"/>
    </row>
    <row r="50" spans="1:8" ht="14.45" customHeight="1" x14ac:dyDescent="0.2">
      <c r="A50" s="36"/>
      <c r="B50" s="39"/>
      <c r="C50" s="42"/>
      <c r="D50" s="9" t="s">
        <v>10</v>
      </c>
      <c r="E50" s="10">
        <f>SUM(E46:E49)</f>
        <v>0</v>
      </c>
      <c r="F50" s="10">
        <f>SUM(F46:F49)</f>
        <v>0</v>
      </c>
      <c r="G50" s="10">
        <f>SUM(G46:G49)</f>
        <v>0</v>
      </c>
      <c r="H50" s="9"/>
    </row>
    <row r="51" spans="1:8" ht="34.5" customHeight="1" x14ac:dyDescent="0.2">
      <c r="A51" s="2" t="s">
        <v>14</v>
      </c>
      <c r="B51" s="52" t="s">
        <v>26</v>
      </c>
      <c r="C51" s="48"/>
      <c r="D51" s="7" t="s">
        <v>7</v>
      </c>
      <c r="E51" s="8">
        <f t="shared" ref="E51:G54" si="2">E56</f>
        <v>0</v>
      </c>
      <c r="F51" s="8">
        <f t="shared" si="2"/>
        <v>0</v>
      </c>
      <c r="G51" s="8">
        <f t="shared" si="2"/>
        <v>0</v>
      </c>
      <c r="H51" s="7"/>
    </row>
    <row r="52" spans="1:8" ht="34.5" customHeight="1" x14ac:dyDescent="0.2">
      <c r="A52" s="3" t="s">
        <v>0</v>
      </c>
      <c r="B52" s="53"/>
      <c r="C52" s="48"/>
      <c r="D52" s="7" t="s">
        <v>8</v>
      </c>
      <c r="E52" s="8">
        <f t="shared" si="2"/>
        <v>0</v>
      </c>
      <c r="F52" s="8">
        <f t="shared" si="2"/>
        <v>0</v>
      </c>
      <c r="G52" s="8">
        <f t="shared" si="2"/>
        <v>0</v>
      </c>
      <c r="H52" s="7"/>
    </row>
    <row r="53" spans="1:8" ht="28.9" customHeight="1" x14ac:dyDescent="0.2">
      <c r="A53" s="3" t="s">
        <v>0</v>
      </c>
      <c r="B53" s="53"/>
      <c r="C53" s="48"/>
      <c r="D53" s="7" t="s">
        <v>9</v>
      </c>
      <c r="E53" s="8">
        <f t="shared" si="2"/>
        <v>3175012.87</v>
      </c>
      <c r="F53" s="8">
        <f t="shared" si="2"/>
        <v>2204345</v>
      </c>
      <c r="G53" s="8">
        <f t="shared" si="2"/>
        <v>2274640</v>
      </c>
      <c r="H53" s="7"/>
    </row>
    <row r="54" spans="1:8" ht="28.9" customHeight="1" x14ac:dyDescent="0.2">
      <c r="A54" s="3" t="s">
        <v>0</v>
      </c>
      <c r="B54" s="4" t="s">
        <v>0</v>
      </c>
      <c r="C54" s="48"/>
      <c r="D54" s="17" t="s">
        <v>85</v>
      </c>
      <c r="E54" s="8">
        <f t="shared" si="2"/>
        <v>0</v>
      </c>
      <c r="F54" s="8">
        <f t="shared" si="2"/>
        <v>0</v>
      </c>
      <c r="G54" s="8">
        <f t="shared" si="2"/>
        <v>0</v>
      </c>
      <c r="H54" s="7"/>
    </row>
    <row r="55" spans="1:8" ht="14.45" customHeight="1" x14ac:dyDescent="0.2">
      <c r="A55" s="5" t="s">
        <v>0</v>
      </c>
      <c r="B55" s="6" t="s">
        <v>0</v>
      </c>
      <c r="C55" s="49"/>
      <c r="D55" s="15" t="s">
        <v>10</v>
      </c>
      <c r="E55" s="16">
        <f>SUM(E51:E54)</f>
        <v>3175012.87</v>
      </c>
      <c r="F55" s="16">
        <f>SUM(F51:F54)</f>
        <v>2204345</v>
      </c>
      <c r="G55" s="16">
        <f>SUM(G51:G54)</f>
        <v>2274640</v>
      </c>
      <c r="H55" s="15"/>
    </row>
    <row r="56" spans="1:8" ht="39" customHeight="1" x14ac:dyDescent="0.2">
      <c r="A56" s="2" t="s">
        <v>15</v>
      </c>
      <c r="B56" s="52" t="s">
        <v>27</v>
      </c>
      <c r="C56" s="48" t="s">
        <v>79</v>
      </c>
      <c r="D56" s="7" t="s">
        <v>7</v>
      </c>
      <c r="E56" s="8">
        <v>0</v>
      </c>
      <c r="F56" s="8">
        <v>0</v>
      </c>
      <c r="G56" s="8">
        <v>0</v>
      </c>
      <c r="H56" s="7"/>
    </row>
    <row r="57" spans="1:8" ht="24.75" customHeight="1" x14ac:dyDescent="0.2">
      <c r="A57" s="3" t="s">
        <v>0</v>
      </c>
      <c r="B57" s="53"/>
      <c r="C57" s="48"/>
      <c r="D57" s="7" t="s">
        <v>8</v>
      </c>
      <c r="E57" s="8">
        <v>0</v>
      </c>
      <c r="F57" s="8">
        <v>0</v>
      </c>
      <c r="G57" s="8">
        <v>0</v>
      </c>
      <c r="H57" s="7"/>
    </row>
    <row r="58" spans="1:8" ht="28.9" customHeight="1" x14ac:dyDescent="0.2">
      <c r="A58" s="3" t="s">
        <v>0</v>
      </c>
      <c r="B58" s="53"/>
      <c r="C58" s="48"/>
      <c r="D58" s="7" t="s">
        <v>9</v>
      </c>
      <c r="E58" s="8">
        <f>2436783+204820.36+533409.51</f>
        <v>3175012.87</v>
      </c>
      <c r="F58" s="8">
        <v>2204345</v>
      </c>
      <c r="G58" s="8">
        <v>2274640</v>
      </c>
      <c r="H58" s="7"/>
    </row>
    <row r="59" spans="1:8" ht="28.9" customHeight="1" x14ac:dyDescent="0.2">
      <c r="A59" s="3" t="s">
        <v>0</v>
      </c>
      <c r="B59" s="53"/>
      <c r="C59" s="48"/>
      <c r="D59" s="17" t="s">
        <v>85</v>
      </c>
      <c r="E59" s="8">
        <v>0</v>
      </c>
      <c r="F59" s="8">
        <v>0</v>
      </c>
      <c r="G59" s="8">
        <v>0</v>
      </c>
      <c r="H59" s="7"/>
    </row>
    <row r="60" spans="1:8" ht="14.45" customHeight="1" x14ac:dyDescent="0.2">
      <c r="A60" s="5" t="s">
        <v>0</v>
      </c>
      <c r="B60" s="54"/>
      <c r="C60" s="49"/>
      <c r="D60" s="9" t="s">
        <v>10</v>
      </c>
      <c r="E60" s="10">
        <f>SUM(E56:E59)</f>
        <v>3175012.87</v>
      </c>
      <c r="F60" s="10">
        <f>SUM(F56:F59)</f>
        <v>2204345</v>
      </c>
      <c r="G60" s="10">
        <f>SUM(G56:G59)</f>
        <v>2274640</v>
      </c>
      <c r="H60" s="9"/>
    </row>
    <row r="61" spans="1:8" ht="38.25" x14ac:dyDescent="0.2">
      <c r="A61" s="27" t="s">
        <v>28</v>
      </c>
      <c r="B61" s="52" t="s">
        <v>30</v>
      </c>
      <c r="C61" s="48"/>
      <c r="D61" s="7" t="s">
        <v>7</v>
      </c>
      <c r="E61" s="8">
        <f t="shared" ref="E61:G64" si="3">E66</f>
        <v>1194672</v>
      </c>
      <c r="F61" s="8">
        <f t="shared" si="3"/>
        <v>1194672</v>
      </c>
      <c r="G61" s="8">
        <f t="shared" si="3"/>
        <v>1194672</v>
      </c>
      <c r="H61" s="7"/>
    </row>
    <row r="62" spans="1:8" ht="25.5" customHeight="1" x14ac:dyDescent="0.2">
      <c r="A62" s="3" t="s">
        <v>0</v>
      </c>
      <c r="B62" s="53"/>
      <c r="C62" s="48"/>
      <c r="D62" s="7" t="s">
        <v>8</v>
      </c>
      <c r="E62" s="8">
        <f t="shared" si="3"/>
        <v>0</v>
      </c>
      <c r="F62" s="8">
        <f t="shared" si="3"/>
        <v>0</v>
      </c>
      <c r="G62" s="8">
        <f t="shared" si="3"/>
        <v>0</v>
      </c>
      <c r="H62" s="7"/>
    </row>
    <row r="63" spans="1:8" ht="25.5" x14ac:dyDescent="0.2">
      <c r="A63" s="3" t="s">
        <v>0</v>
      </c>
      <c r="B63" s="53"/>
      <c r="C63" s="48"/>
      <c r="D63" s="7" t="s">
        <v>9</v>
      </c>
      <c r="E63" s="8">
        <f t="shared" si="3"/>
        <v>110420</v>
      </c>
      <c r="F63" s="8">
        <f t="shared" si="3"/>
        <v>80000</v>
      </c>
      <c r="G63" s="8">
        <f t="shared" si="3"/>
        <v>80000</v>
      </c>
      <c r="H63" s="7"/>
    </row>
    <row r="64" spans="1:8" ht="24.75" customHeight="1" x14ac:dyDescent="0.2">
      <c r="A64" s="3" t="s">
        <v>0</v>
      </c>
      <c r="B64" s="53"/>
      <c r="C64" s="48"/>
      <c r="D64" s="17" t="s">
        <v>85</v>
      </c>
      <c r="E64" s="8">
        <f t="shared" si="3"/>
        <v>0</v>
      </c>
      <c r="F64" s="8">
        <f t="shared" si="3"/>
        <v>0</v>
      </c>
      <c r="G64" s="8">
        <f t="shared" si="3"/>
        <v>0</v>
      </c>
      <c r="H64" s="7"/>
    </row>
    <row r="65" spans="1:8" x14ac:dyDescent="0.2">
      <c r="A65" s="5" t="s">
        <v>0</v>
      </c>
      <c r="B65" s="54"/>
      <c r="C65" s="49"/>
      <c r="D65" s="15" t="s">
        <v>10</v>
      </c>
      <c r="E65" s="16">
        <f>SUM(E61:E64)</f>
        <v>1305092</v>
      </c>
      <c r="F65" s="16">
        <f>SUM(F61:F64)</f>
        <v>1274672</v>
      </c>
      <c r="G65" s="16">
        <f>SUM(G61:G64)</f>
        <v>1274672</v>
      </c>
      <c r="H65" s="15"/>
    </row>
    <row r="66" spans="1:8" ht="38.25" x14ac:dyDescent="0.2">
      <c r="A66" s="27" t="s">
        <v>29</v>
      </c>
      <c r="B66" s="52" t="s">
        <v>31</v>
      </c>
      <c r="C66" s="48" t="s">
        <v>75</v>
      </c>
      <c r="D66" s="7" t="s">
        <v>7</v>
      </c>
      <c r="E66" s="8">
        <f>597436+597236</f>
        <v>1194672</v>
      </c>
      <c r="F66" s="8">
        <f>597436+597236</f>
        <v>1194672</v>
      </c>
      <c r="G66" s="8">
        <f>597436+597236</f>
        <v>1194672</v>
      </c>
      <c r="H66" s="7"/>
    </row>
    <row r="67" spans="1:8" ht="22.5" customHeight="1" x14ac:dyDescent="0.2">
      <c r="A67" s="3" t="s">
        <v>0</v>
      </c>
      <c r="B67" s="53"/>
      <c r="C67" s="48"/>
      <c r="D67" s="7" t="s">
        <v>8</v>
      </c>
      <c r="E67" s="8">
        <v>0</v>
      </c>
      <c r="F67" s="8">
        <v>0</v>
      </c>
      <c r="G67" s="8">
        <v>0</v>
      </c>
      <c r="H67" s="7"/>
    </row>
    <row r="68" spans="1:8" ht="25.5" x14ac:dyDescent="0.2">
      <c r="A68" s="3" t="s">
        <v>0</v>
      </c>
      <c r="B68" s="53"/>
      <c r="C68" s="48"/>
      <c r="D68" s="7" t="s">
        <v>9</v>
      </c>
      <c r="E68" s="8">
        <f>50000+20000+90000-49580</f>
        <v>110420</v>
      </c>
      <c r="F68" s="8">
        <f>50000+20000+10000</f>
        <v>80000</v>
      </c>
      <c r="G68" s="8">
        <f>50000+20000+10000</f>
        <v>80000</v>
      </c>
      <c r="H68" s="7"/>
    </row>
    <row r="69" spans="1:8" ht="26.25" customHeight="1" x14ac:dyDescent="0.2">
      <c r="A69" s="3" t="s">
        <v>0</v>
      </c>
      <c r="B69" s="53"/>
      <c r="C69" s="48"/>
      <c r="D69" s="17" t="s">
        <v>85</v>
      </c>
      <c r="E69" s="8">
        <v>0</v>
      </c>
      <c r="F69" s="8">
        <v>0</v>
      </c>
      <c r="G69" s="8">
        <v>0</v>
      </c>
      <c r="H69" s="7"/>
    </row>
    <row r="70" spans="1:8" x14ac:dyDescent="0.2">
      <c r="A70" s="5" t="s">
        <v>0</v>
      </c>
      <c r="B70" s="54"/>
      <c r="C70" s="49"/>
      <c r="D70" s="9" t="s">
        <v>10</v>
      </c>
      <c r="E70" s="10">
        <f>SUM(E66:E69)</f>
        <v>1305092</v>
      </c>
      <c r="F70" s="10">
        <f>SUM(F66:F69)</f>
        <v>1274672</v>
      </c>
      <c r="G70" s="10">
        <f>SUM(G66:G69)</f>
        <v>1274672</v>
      </c>
      <c r="H70" s="9"/>
    </row>
    <row r="71" spans="1:8" ht="38.25" x14ac:dyDescent="0.2">
      <c r="A71" s="27" t="s">
        <v>32</v>
      </c>
      <c r="B71" s="52" t="s">
        <v>34</v>
      </c>
      <c r="C71" s="48"/>
      <c r="D71" s="7" t="s">
        <v>7</v>
      </c>
      <c r="E71" s="8">
        <f t="shared" ref="E71:G74" si="4">E76</f>
        <v>0</v>
      </c>
      <c r="F71" s="8">
        <f t="shared" si="4"/>
        <v>0</v>
      </c>
      <c r="G71" s="8">
        <f t="shared" si="4"/>
        <v>0</v>
      </c>
      <c r="H71" s="7"/>
    </row>
    <row r="72" spans="1:8" ht="21.75" customHeight="1" x14ac:dyDescent="0.2">
      <c r="A72" s="3" t="s">
        <v>0</v>
      </c>
      <c r="B72" s="53"/>
      <c r="C72" s="48"/>
      <c r="D72" s="7" t="s">
        <v>8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7"/>
    </row>
    <row r="73" spans="1:8" ht="25.5" x14ac:dyDescent="0.2">
      <c r="A73" s="3" t="s">
        <v>0</v>
      </c>
      <c r="B73" s="53"/>
      <c r="C73" s="48"/>
      <c r="D73" s="7" t="s">
        <v>9</v>
      </c>
      <c r="E73" s="8">
        <f t="shared" si="4"/>
        <v>4691608.21</v>
      </c>
      <c r="F73" s="8">
        <f t="shared" si="4"/>
        <v>4302753</v>
      </c>
      <c r="G73" s="8">
        <f t="shared" si="4"/>
        <v>4336196</v>
      </c>
      <c r="H73" s="7"/>
    </row>
    <row r="74" spans="1:8" ht="28.5" customHeight="1" x14ac:dyDescent="0.2">
      <c r="A74" s="3" t="s">
        <v>0</v>
      </c>
      <c r="B74" s="53"/>
      <c r="C74" s="48"/>
      <c r="D74" s="17" t="s">
        <v>85</v>
      </c>
      <c r="E74" s="8">
        <f t="shared" si="4"/>
        <v>0</v>
      </c>
      <c r="F74" s="8">
        <f t="shared" si="4"/>
        <v>0</v>
      </c>
      <c r="G74" s="8">
        <f t="shared" si="4"/>
        <v>0</v>
      </c>
      <c r="H74" s="7"/>
    </row>
    <row r="75" spans="1:8" x14ac:dyDescent="0.2">
      <c r="A75" s="5" t="s">
        <v>0</v>
      </c>
      <c r="B75" s="54"/>
      <c r="C75" s="49"/>
      <c r="D75" s="15" t="s">
        <v>10</v>
      </c>
      <c r="E75" s="16">
        <f>SUM(E71:E74)</f>
        <v>4691608.21</v>
      </c>
      <c r="F75" s="16">
        <f>SUM(F71:F74)</f>
        <v>4302753</v>
      </c>
      <c r="G75" s="16">
        <f>SUM(G71:G74)</f>
        <v>4336196</v>
      </c>
      <c r="H75" s="15"/>
    </row>
    <row r="76" spans="1:8" ht="38.25" x14ac:dyDescent="0.2">
      <c r="A76" s="27" t="s">
        <v>33</v>
      </c>
      <c r="B76" s="52" t="s">
        <v>35</v>
      </c>
      <c r="C76" s="48" t="s">
        <v>76</v>
      </c>
      <c r="D76" s="7" t="s">
        <v>7</v>
      </c>
      <c r="E76" s="8">
        <v>0</v>
      </c>
      <c r="F76" s="8">
        <v>0</v>
      </c>
      <c r="G76" s="8">
        <v>0</v>
      </c>
      <c r="H76" s="7"/>
    </row>
    <row r="77" spans="1:8" ht="38.25" x14ac:dyDescent="0.2">
      <c r="A77" s="3" t="s">
        <v>0</v>
      </c>
      <c r="B77" s="53"/>
      <c r="C77" s="48"/>
      <c r="D77" s="7" t="s">
        <v>8</v>
      </c>
      <c r="E77" s="8">
        <v>0</v>
      </c>
      <c r="F77" s="8">
        <v>0</v>
      </c>
      <c r="G77" s="8">
        <v>0</v>
      </c>
      <c r="H77" s="7"/>
    </row>
    <row r="78" spans="1:8" ht="25.5" x14ac:dyDescent="0.2">
      <c r="A78" s="3" t="s">
        <v>0</v>
      </c>
      <c r="B78" s="53"/>
      <c r="C78" s="48"/>
      <c r="D78" s="7" t="s">
        <v>9</v>
      </c>
      <c r="E78" s="8">
        <f>4270638+420970.21</f>
        <v>4691608.21</v>
      </c>
      <c r="F78" s="8">
        <v>4302753</v>
      </c>
      <c r="G78" s="8">
        <v>4336196</v>
      </c>
      <c r="H78" s="7"/>
    </row>
    <row r="79" spans="1:8" ht="21.75" customHeight="1" x14ac:dyDescent="0.2">
      <c r="A79" s="3" t="s">
        <v>0</v>
      </c>
      <c r="B79" s="53"/>
      <c r="C79" s="48"/>
      <c r="D79" s="17" t="s">
        <v>85</v>
      </c>
      <c r="E79" s="8">
        <v>0</v>
      </c>
      <c r="F79" s="8">
        <v>0</v>
      </c>
      <c r="G79" s="8">
        <v>0</v>
      </c>
      <c r="H79" s="7"/>
    </row>
    <row r="80" spans="1:8" x14ac:dyDescent="0.2">
      <c r="A80" s="5" t="s">
        <v>0</v>
      </c>
      <c r="B80" s="54"/>
      <c r="C80" s="49"/>
      <c r="D80" s="9" t="s">
        <v>10</v>
      </c>
      <c r="E80" s="10">
        <f>SUM(E76:E79)</f>
        <v>4691608.21</v>
      </c>
      <c r="F80" s="10">
        <f>SUM(F76:F79)</f>
        <v>4302753</v>
      </c>
      <c r="G80" s="10">
        <f>SUM(G76:G79)</f>
        <v>4336196</v>
      </c>
      <c r="H80" s="9"/>
    </row>
    <row r="81" spans="1:8" ht="38.25" x14ac:dyDescent="0.2">
      <c r="A81" s="27" t="s">
        <v>36</v>
      </c>
      <c r="B81" s="52" t="s">
        <v>38</v>
      </c>
      <c r="C81" s="48"/>
      <c r="D81" s="7" t="s">
        <v>7</v>
      </c>
      <c r="E81" s="8">
        <f>E86+E91+E96+E101+E106+E111+E116+E121</f>
        <v>9249861.9999999981</v>
      </c>
      <c r="F81" s="8">
        <f>F86+F91+F96+F101+F106+F111+F116+F121</f>
        <v>10010249.690000001</v>
      </c>
      <c r="G81" s="8">
        <f>G86+G91+G96+G101+G106+G111+G116+G121</f>
        <v>12338935.359999999</v>
      </c>
      <c r="H81" s="7"/>
    </row>
    <row r="82" spans="1:8" ht="38.25" x14ac:dyDescent="0.2">
      <c r="A82" s="3" t="s">
        <v>0</v>
      </c>
      <c r="B82" s="53"/>
      <c r="C82" s="48"/>
      <c r="D82" s="7" t="s">
        <v>8</v>
      </c>
      <c r="E82" s="8">
        <f>E87+E92+E97+E102+E107+E112+E117+E122+E127</f>
        <v>149500</v>
      </c>
      <c r="F82" s="8">
        <f t="shared" ref="E82:G84" si="5">F87+F92+F97+F102+F107+F112+F117</f>
        <v>0</v>
      </c>
      <c r="G82" s="8">
        <f t="shared" si="5"/>
        <v>0</v>
      </c>
      <c r="H82" s="7"/>
    </row>
    <row r="83" spans="1:8" ht="25.5" x14ac:dyDescent="0.2">
      <c r="A83" s="3" t="s">
        <v>0</v>
      </c>
      <c r="B83" s="53"/>
      <c r="C83" s="48"/>
      <c r="D83" s="7" t="s">
        <v>9</v>
      </c>
      <c r="E83" s="8">
        <f>E88+E93+E98+E103+E108+E113+E118+E123+E128</f>
        <v>18546217.450000003</v>
      </c>
      <c r="F83" s="8">
        <f>F88+F93+F98+F103+F108+F113+F118+F123+F128</f>
        <v>10304467.789999999</v>
      </c>
      <c r="G83" s="8">
        <f>G88+G93+G98+G103+G108+G113+G118+G123+G128</f>
        <v>10420198.1</v>
      </c>
      <c r="H83" s="7"/>
    </row>
    <row r="84" spans="1:8" ht="26.25" customHeight="1" x14ac:dyDescent="0.2">
      <c r="A84" s="3" t="s">
        <v>0</v>
      </c>
      <c r="B84" s="53"/>
      <c r="C84" s="48"/>
      <c r="D84" s="17" t="s">
        <v>85</v>
      </c>
      <c r="E84" s="8">
        <f t="shared" si="5"/>
        <v>0</v>
      </c>
      <c r="F84" s="8">
        <f t="shared" si="5"/>
        <v>0</v>
      </c>
      <c r="G84" s="8">
        <f t="shared" si="5"/>
        <v>0</v>
      </c>
      <c r="H84" s="7"/>
    </row>
    <row r="85" spans="1:8" x14ac:dyDescent="0.2">
      <c r="A85" s="5" t="s">
        <v>0</v>
      </c>
      <c r="B85" s="54"/>
      <c r="C85" s="49"/>
      <c r="D85" s="15" t="s">
        <v>10</v>
      </c>
      <c r="E85" s="16">
        <f>SUM(E81:E84)</f>
        <v>27945579.450000003</v>
      </c>
      <c r="F85" s="16">
        <f>SUM(F81:F84)</f>
        <v>20314717.48</v>
      </c>
      <c r="G85" s="16">
        <f>SUM(G81:G84)</f>
        <v>22759133.460000001</v>
      </c>
      <c r="H85" s="15"/>
    </row>
    <row r="86" spans="1:8" ht="38.25" x14ac:dyDescent="0.2">
      <c r="A86" s="27" t="s">
        <v>37</v>
      </c>
      <c r="B86" s="52" t="s">
        <v>94</v>
      </c>
      <c r="C86" s="48" t="s">
        <v>79</v>
      </c>
      <c r="D86" s="7" t="s">
        <v>7</v>
      </c>
      <c r="E86" s="8">
        <v>0</v>
      </c>
      <c r="F86" s="8">
        <v>0</v>
      </c>
      <c r="G86" s="8">
        <v>0</v>
      </c>
      <c r="H86" s="7"/>
    </row>
    <row r="87" spans="1:8" ht="38.25" x14ac:dyDescent="0.2">
      <c r="A87" s="3" t="s">
        <v>0</v>
      </c>
      <c r="B87" s="53"/>
      <c r="C87" s="48"/>
      <c r="D87" s="7" t="s">
        <v>8</v>
      </c>
      <c r="E87" s="8">
        <v>0</v>
      </c>
      <c r="F87" s="8">
        <v>0</v>
      </c>
      <c r="G87" s="8">
        <v>0</v>
      </c>
      <c r="H87" s="7"/>
    </row>
    <row r="88" spans="1:8" ht="25.5" x14ac:dyDescent="0.2">
      <c r="A88" s="3" t="s">
        <v>0</v>
      </c>
      <c r="B88" s="53"/>
      <c r="C88" s="48"/>
      <c r="D88" s="7" t="s">
        <v>9</v>
      </c>
      <c r="E88" s="8">
        <v>25000</v>
      </c>
      <c r="F88" s="8">
        <v>25000</v>
      </c>
      <c r="G88" s="8">
        <v>25000</v>
      </c>
      <c r="H88" s="7"/>
    </row>
    <row r="89" spans="1:8" ht="18.75" customHeight="1" x14ac:dyDescent="0.2">
      <c r="A89" s="3" t="s">
        <v>0</v>
      </c>
      <c r="B89" s="53"/>
      <c r="C89" s="48"/>
      <c r="D89" s="17" t="s">
        <v>85</v>
      </c>
      <c r="E89" s="8">
        <v>0</v>
      </c>
      <c r="F89" s="8">
        <v>0</v>
      </c>
      <c r="G89" s="8">
        <v>0</v>
      </c>
      <c r="H89" s="7"/>
    </row>
    <row r="90" spans="1:8" x14ac:dyDescent="0.2">
      <c r="A90" s="5" t="s">
        <v>0</v>
      </c>
      <c r="B90" s="54"/>
      <c r="C90" s="49"/>
      <c r="D90" s="9" t="s">
        <v>10</v>
      </c>
      <c r="E90" s="10">
        <f>SUM(E86:E89)</f>
        <v>25000</v>
      </c>
      <c r="F90" s="10">
        <f>SUM(F86:F89)</f>
        <v>25000</v>
      </c>
      <c r="G90" s="10">
        <f>SUM(G86:G89)</f>
        <v>25000</v>
      </c>
      <c r="H90" s="9"/>
    </row>
    <row r="91" spans="1:8" ht="38.25" x14ac:dyDescent="0.2">
      <c r="A91" s="55" t="s">
        <v>39</v>
      </c>
      <c r="B91" s="52" t="s">
        <v>40</v>
      </c>
      <c r="C91" s="48" t="s">
        <v>79</v>
      </c>
      <c r="D91" s="7" t="s">
        <v>7</v>
      </c>
      <c r="E91" s="8">
        <v>937192.25</v>
      </c>
      <c r="F91" s="8">
        <v>937192.25</v>
      </c>
      <c r="G91" s="8">
        <v>937192.25</v>
      </c>
      <c r="H91" s="7"/>
    </row>
    <row r="92" spans="1:8" ht="38.25" x14ac:dyDescent="0.2">
      <c r="A92" s="56"/>
      <c r="B92" s="53"/>
      <c r="C92" s="48"/>
      <c r="D92" s="7" t="s">
        <v>8</v>
      </c>
      <c r="E92" s="8">
        <v>0</v>
      </c>
      <c r="F92" s="8">
        <v>0</v>
      </c>
      <c r="G92" s="8">
        <v>0</v>
      </c>
      <c r="H92" s="7"/>
    </row>
    <row r="93" spans="1:8" ht="25.5" x14ac:dyDescent="0.2">
      <c r="A93" s="56"/>
      <c r="B93" s="53"/>
      <c r="C93" s="48"/>
      <c r="D93" s="7" t="s">
        <v>9</v>
      </c>
      <c r="E93" s="8">
        <v>0</v>
      </c>
      <c r="F93" s="8">
        <v>0</v>
      </c>
      <c r="G93" s="8">
        <v>0</v>
      </c>
      <c r="H93" s="7"/>
    </row>
    <row r="94" spans="1:8" ht="28.5" customHeight="1" x14ac:dyDescent="0.2">
      <c r="A94" s="56"/>
      <c r="B94" s="53"/>
      <c r="C94" s="48"/>
      <c r="D94" s="17" t="s">
        <v>85</v>
      </c>
      <c r="E94" s="8">
        <v>0</v>
      </c>
      <c r="F94" s="8">
        <v>0</v>
      </c>
      <c r="G94" s="8">
        <v>0</v>
      </c>
      <c r="H94" s="7"/>
    </row>
    <row r="95" spans="1:8" x14ac:dyDescent="0.2">
      <c r="A95" s="57"/>
      <c r="B95" s="54"/>
      <c r="C95" s="49"/>
      <c r="D95" s="9" t="s">
        <v>10</v>
      </c>
      <c r="E95" s="10">
        <f>SUM(E91:E94)</f>
        <v>937192.25</v>
      </c>
      <c r="F95" s="10">
        <f>SUM(F91:F94)</f>
        <v>937192.25</v>
      </c>
      <c r="G95" s="10">
        <f>SUM(G91:G94)</f>
        <v>937192.25</v>
      </c>
      <c r="H95" s="9"/>
    </row>
    <row r="96" spans="1:8" ht="38.25" x14ac:dyDescent="0.2">
      <c r="A96" s="55" t="s">
        <v>41</v>
      </c>
      <c r="B96" s="52" t="s">
        <v>42</v>
      </c>
      <c r="C96" s="58" t="s">
        <v>129</v>
      </c>
      <c r="D96" s="7" t="s">
        <v>7</v>
      </c>
      <c r="E96" s="8">
        <v>0</v>
      </c>
      <c r="F96" s="8">
        <v>0</v>
      </c>
      <c r="G96" s="8">
        <v>0</v>
      </c>
      <c r="H96" s="7"/>
    </row>
    <row r="97" spans="1:8" ht="38.25" x14ac:dyDescent="0.2">
      <c r="A97" s="56"/>
      <c r="B97" s="53"/>
      <c r="C97" s="58"/>
      <c r="D97" s="7" t="s">
        <v>8</v>
      </c>
      <c r="E97" s="8">
        <v>0</v>
      </c>
      <c r="F97" s="8">
        <v>0</v>
      </c>
      <c r="G97" s="8">
        <v>0</v>
      </c>
      <c r="H97" s="7"/>
    </row>
    <row r="98" spans="1:8" ht="25.5" x14ac:dyDescent="0.2">
      <c r="A98" s="56"/>
      <c r="B98" s="53"/>
      <c r="C98" s="58"/>
      <c r="D98" s="7" t="s">
        <v>9</v>
      </c>
      <c r="E98" s="8">
        <f>121200+347145+159855</f>
        <v>628200</v>
      </c>
      <c r="F98" s="8">
        <v>121200</v>
      </c>
      <c r="G98" s="8">
        <v>121200</v>
      </c>
      <c r="H98" s="7"/>
    </row>
    <row r="99" spans="1:8" ht="26.25" customHeight="1" x14ac:dyDescent="0.2">
      <c r="A99" s="56"/>
      <c r="B99" s="53"/>
      <c r="C99" s="58"/>
      <c r="D99" s="17" t="s">
        <v>85</v>
      </c>
      <c r="E99" s="8">
        <v>0</v>
      </c>
      <c r="F99" s="8">
        <v>0</v>
      </c>
      <c r="G99" s="8">
        <v>0</v>
      </c>
      <c r="H99" s="7"/>
    </row>
    <row r="100" spans="1:8" x14ac:dyDescent="0.2">
      <c r="A100" s="57"/>
      <c r="B100" s="54"/>
      <c r="C100" s="59"/>
      <c r="D100" s="9" t="s">
        <v>10</v>
      </c>
      <c r="E100" s="10">
        <f>SUM(E96:E99)</f>
        <v>628200</v>
      </c>
      <c r="F100" s="10">
        <f>SUM(F96:F99)</f>
        <v>121200</v>
      </c>
      <c r="G100" s="10">
        <f>SUM(G96:G99)</f>
        <v>121200</v>
      </c>
      <c r="H100" s="9"/>
    </row>
    <row r="101" spans="1:8" ht="38.25" x14ac:dyDescent="0.2">
      <c r="A101" s="55" t="s">
        <v>43</v>
      </c>
      <c r="B101" s="52" t="s">
        <v>44</v>
      </c>
      <c r="C101" s="48" t="s">
        <v>78</v>
      </c>
      <c r="D101" s="7" t="s">
        <v>7</v>
      </c>
      <c r="E101" s="8">
        <v>298618</v>
      </c>
      <c r="F101" s="8">
        <v>298618</v>
      </c>
      <c r="G101" s="8">
        <v>298618</v>
      </c>
      <c r="H101" s="7"/>
    </row>
    <row r="102" spans="1:8" ht="21.75" customHeight="1" x14ac:dyDescent="0.2">
      <c r="A102" s="56"/>
      <c r="B102" s="53"/>
      <c r="C102" s="48"/>
      <c r="D102" s="7" t="s">
        <v>8</v>
      </c>
      <c r="E102" s="8">
        <v>0</v>
      </c>
      <c r="F102" s="8">
        <v>0</v>
      </c>
      <c r="G102" s="8">
        <v>0</v>
      </c>
      <c r="H102" s="7"/>
    </row>
    <row r="103" spans="1:8" ht="25.5" x14ac:dyDescent="0.2">
      <c r="A103" s="56"/>
      <c r="B103" s="53"/>
      <c r="C103" s="48"/>
      <c r="D103" s="7" t="s">
        <v>9</v>
      </c>
      <c r="E103" s="8">
        <v>0</v>
      </c>
      <c r="F103" s="8">
        <v>0</v>
      </c>
      <c r="G103" s="8">
        <v>0</v>
      </c>
      <c r="H103" s="7"/>
    </row>
    <row r="104" spans="1:8" ht="23.25" customHeight="1" x14ac:dyDescent="0.2">
      <c r="A104" s="56"/>
      <c r="B104" s="53"/>
      <c r="C104" s="48"/>
      <c r="D104" s="17" t="s">
        <v>85</v>
      </c>
      <c r="E104" s="8">
        <v>0</v>
      </c>
      <c r="F104" s="8">
        <v>0</v>
      </c>
      <c r="G104" s="8">
        <v>0</v>
      </c>
      <c r="H104" s="7"/>
    </row>
    <row r="105" spans="1:8" x14ac:dyDescent="0.2">
      <c r="A105" s="57"/>
      <c r="B105" s="54"/>
      <c r="C105" s="49"/>
      <c r="D105" s="9" t="s">
        <v>10</v>
      </c>
      <c r="E105" s="10">
        <f>SUM(E101:E104)</f>
        <v>298618</v>
      </c>
      <c r="F105" s="10">
        <f>SUM(F101:F104)</f>
        <v>298618</v>
      </c>
      <c r="G105" s="10">
        <f>SUM(G101:G104)</f>
        <v>298618</v>
      </c>
      <c r="H105" s="9"/>
    </row>
    <row r="106" spans="1:8" ht="38.25" x14ac:dyDescent="0.2">
      <c r="A106" s="55" t="s">
        <v>45</v>
      </c>
      <c r="B106" s="52" t="s">
        <v>46</v>
      </c>
      <c r="C106" s="48" t="s">
        <v>79</v>
      </c>
      <c r="D106" s="7" t="s">
        <v>7</v>
      </c>
      <c r="E106" s="8">
        <f>7803428.8-333458.42</f>
        <v>7469970.3799999999</v>
      </c>
      <c r="F106" s="8">
        <f>5000000</f>
        <v>5000000</v>
      </c>
      <c r="G106" s="8">
        <f>5000000</f>
        <v>5000000</v>
      </c>
      <c r="H106" s="7"/>
    </row>
    <row r="107" spans="1:8" ht="38.25" x14ac:dyDescent="0.2">
      <c r="A107" s="56"/>
      <c r="B107" s="53"/>
      <c r="C107" s="48"/>
      <c r="D107" s="7" t="s">
        <v>8</v>
      </c>
      <c r="E107" s="8">
        <v>0</v>
      </c>
      <c r="F107" s="8">
        <v>0</v>
      </c>
      <c r="G107" s="8">
        <v>0</v>
      </c>
      <c r="H107" s="7"/>
    </row>
    <row r="108" spans="1:8" ht="25.5" x14ac:dyDescent="0.2">
      <c r="A108" s="56"/>
      <c r="B108" s="53"/>
      <c r="C108" s="48"/>
      <c r="D108" s="7" t="s">
        <v>9</v>
      </c>
      <c r="E108" s="8">
        <f>6747656.84+241343.16+456581.69+454100</f>
        <v>7899681.6900000004</v>
      </c>
      <c r="F108" s="8">
        <f>6979360.82+154639.18</f>
        <v>7134000</v>
      </c>
      <c r="G108" s="8">
        <f>7020360.82+154639.18</f>
        <v>7175000</v>
      </c>
      <c r="H108" s="7"/>
    </row>
    <row r="109" spans="1:8" ht="25.5" customHeight="1" x14ac:dyDescent="0.2">
      <c r="A109" s="56"/>
      <c r="B109" s="53"/>
      <c r="C109" s="48"/>
      <c r="D109" s="17" t="s">
        <v>85</v>
      </c>
      <c r="E109" s="8">
        <v>0</v>
      </c>
      <c r="F109" s="8">
        <v>0</v>
      </c>
      <c r="G109" s="8">
        <v>0</v>
      </c>
      <c r="H109" s="7"/>
    </row>
    <row r="110" spans="1:8" x14ac:dyDescent="0.2">
      <c r="A110" s="57"/>
      <c r="B110" s="54"/>
      <c r="C110" s="49"/>
      <c r="D110" s="9" t="s">
        <v>10</v>
      </c>
      <c r="E110" s="10">
        <f>SUM(E106:E109)</f>
        <v>15369652.07</v>
      </c>
      <c r="F110" s="10">
        <f>SUM(F106:F109)</f>
        <v>12134000</v>
      </c>
      <c r="G110" s="10">
        <f>SUM(G106:G109)</f>
        <v>12175000</v>
      </c>
      <c r="H110" s="9"/>
    </row>
    <row r="111" spans="1:8" ht="38.25" x14ac:dyDescent="0.2">
      <c r="A111" s="55" t="s">
        <v>47</v>
      </c>
      <c r="B111" s="52" t="s">
        <v>48</v>
      </c>
      <c r="C111" s="48" t="s">
        <v>80</v>
      </c>
      <c r="D111" s="7" t="s">
        <v>7</v>
      </c>
      <c r="E111" s="18">
        <f>544081.37</f>
        <v>544081.37</v>
      </c>
      <c r="F111" s="18">
        <v>515957.44</v>
      </c>
      <c r="G111" s="18">
        <v>1547872.34</v>
      </c>
      <c r="H111" s="7"/>
    </row>
    <row r="112" spans="1:8" ht="27" customHeight="1" x14ac:dyDescent="0.2">
      <c r="A112" s="56"/>
      <c r="B112" s="53"/>
      <c r="C112" s="48"/>
      <c r="D112" s="7" t="s">
        <v>8</v>
      </c>
      <c r="E112" s="8">
        <v>0</v>
      </c>
      <c r="F112" s="8">
        <v>0</v>
      </c>
      <c r="G112" s="8">
        <v>0</v>
      </c>
      <c r="H112" s="7"/>
    </row>
    <row r="113" spans="1:8" ht="25.5" x14ac:dyDescent="0.2">
      <c r="A113" s="56"/>
      <c r="B113" s="53"/>
      <c r="C113" s="48"/>
      <c r="D113" s="7" t="s">
        <v>9</v>
      </c>
      <c r="E113" s="8">
        <f>817466.16-317735.32+574000-30000+124358.78</f>
        <v>1168089.6200000001</v>
      </c>
      <c r="F113" s="8">
        <f>100000+138585+15958+55000</f>
        <v>309543</v>
      </c>
      <c r="G113" s="8">
        <f>100000+138585+47873+55000</f>
        <v>341458</v>
      </c>
      <c r="H113" s="7"/>
    </row>
    <row r="114" spans="1:8" ht="29.25" customHeight="1" x14ac:dyDescent="0.2">
      <c r="A114" s="56"/>
      <c r="B114" s="53"/>
      <c r="C114" s="48"/>
      <c r="D114" s="17" t="s">
        <v>85</v>
      </c>
      <c r="E114" s="8">
        <v>0</v>
      </c>
      <c r="F114" s="8">
        <v>0</v>
      </c>
      <c r="G114" s="8">
        <v>0</v>
      </c>
      <c r="H114" s="7"/>
    </row>
    <row r="115" spans="1:8" x14ac:dyDescent="0.2">
      <c r="A115" s="57"/>
      <c r="B115" s="54"/>
      <c r="C115" s="49"/>
      <c r="D115" s="9" t="s">
        <v>10</v>
      </c>
      <c r="E115" s="10">
        <f>SUM(E111:E114)</f>
        <v>1712170.9900000002</v>
      </c>
      <c r="F115" s="10">
        <f>SUM(F111:F114)</f>
        <v>825500.44</v>
      </c>
      <c r="G115" s="10">
        <f>SUM(G111:G114)</f>
        <v>1889330.34</v>
      </c>
      <c r="H115" s="9"/>
    </row>
    <row r="116" spans="1:8" ht="38.25" x14ac:dyDescent="0.2">
      <c r="A116" s="55" t="s">
        <v>49</v>
      </c>
      <c r="B116" s="52" t="s">
        <v>50</v>
      </c>
      <c r="C116" s="48" t="s">
        <v>81</v>
      </c>
      <c r="D116" s="7" t="s">
        <v>7</v>
      </c>
      <c r="E116" s="8">
        <v>0</v>
      </c>
      <c r="F116" s="8">
        <v>0</v>
      </c>
      <c r="G116" s="8">
        <v>0</v>
      </c>
      <c r="H116" s="7"/>
    </row>
    <row r="117" spans="1:8" ht="27" customHeight="1" x14ac:dyDescent="0.2">
      <c r="A117" s="56"/>
      <c r="B117" s="53"/>
      <c r="C117" s="48"/>
      <c r="D117" s="7" t="s">
        <v>8</v>
      </c>
      <c r="E117" s="8">
        <v>0</v>
      </c>
      <c r="F117" s="8">
        <v>0</v>
      </c>
      <c r="G117" s="8">
        <v>0</v>
      </c>
      <c r="H117" s="7"/>
    </row>
    <row r="118" spans="1:8" ht="25.5" x14ac:dyDescent="0.2">
      <c r="A118" s="56"/>
      <c r="B118" s="53"/>
      <c r="C118" s="48"/>
      <c r="D118" s="7" t="s">
        <v>9</v>
      </c>
      <c r="E118" s="8">
        <f>3611337-110098.38</f>
        <v>3501238.62</v>
      </c>
      <c r="F118" s="8">
        <v>1613947</v>
      </c>
      <c r="G118" s="8">
        <v>1616656</v>
      </c>
      <c r="H118" s="7"/>
    </row>
    <row r="119" spans="1:8" ht="30" customHeight="1" x14ac:dyDescent="0.2">
      <c r="A119" s="56"/>
      <c r="B119" s="53"/>
      <c r="C119" s="48"/>
      <c r="D119" s="17" t="s">
        <v>85</v>
      </c>
      <c r="E119" s="8">
        <v>0</v>
      </c>
      <c r="F119" s="8">
        <v>0</v>
      </c>
      <c r="G119" s="8">
        <v>0</v>
      </c>
      <c r="H119" s="7"/>
    </row>
    <row r="120" spans="1:8" x14ac:dyDescent="0.2">
      <c r="A120" s="57"/>
      <c r="B120" s="54"/>
      <c r="C120" s="49"/>
      <c r="D120" s="9" t="s">
        <v>10</v>
      </c>
      <c r="E120" s="10">
        <f>SUM(E116:E119)</f>
        <v>3501238.62</v>
      </c>
      <c r="F120" s="10">
        <f>SUM(F116:F119)</f>
        <v>1613947</v>
      </c>
      <c r="G120" s="10">
        <f>SUM(G116:G119)</f>
        <v>1616656</v>
      </c>
      <c r="H120" s="9"/>
    </row>
    <row r="121" spans="1:8" ht="38.25" x14ac:dyDescent="0.2">
      <c r="A121" s="55" t="s">
        <v>102</v>
      </c>
      <c r="B121" s="52" t="s">
        <v>103</v>
      </c>
      <c r="C121" s="48" t="s">
        <v>81</v>
      </c>
      <c r="D121" s="7" t="s">
        <v>7</v>
      </c>
      <c r="E121" s="8">
        <v>0</v>
      </c>
      <c r="F121" s="8">
        <v>3258482</v>
      </c>
      <c r="G121" s="8">
        <v>4555252.7699999996</v>
      </c>
      <c r="H121" s="7"/>
    </row>
    <row r="122" spans="1:8" ht="38.25" x14ac:dyDescent="0.2">
      <c r="A122" s="56"/>
      <c r="B122" s="53"/>
      <c r="C122" s="48"/>
      <c r="D122" s="7" t="s">
        <v>8</v>
      </c>
      <c r="E122" s="8">
        <v>0</v>
      </c>
      <c r="F122" s="8">
        <v>0</v>
      </c>
      <c r="G122" s="8">
        <v>0</v>
      </c>
      <c r="H122" s="7"/>
    </row>
    <row r="123" spans="1:8" ht="25.5" x14ac:dyDescent="0.2">
      <c r="A123" s="56"/>
      <c r="B123" s="53"/>
      <c r="C123" s="48"/>
      <c r="D123" s="7" t="s">
        <v>9</v>
      </c>
      <c r="E123" s="8">
        <f>1820000+5175007.52-1671000</f>
        <v>5324007.5199999996</v>
      </c>
      <c r="F123" s="8">
        <f>100777.79+1000000</f>
        <v>1100777.79</v>
      </c>
      <c r="G123" s="8">
        <f>140884.1+1000000</f>
        <v>1140884.1000000001</v>
      </c>
      <c r="H123" s="7"/>
    </row>
    <row r="124" spans="1:8" ht="24.75" customHeight="1" x14ac:dyDescent="0.2">
      <c r="A124" s="56"/>
      <c r="B124" s="53"/>
      <c r="C124" s="48"/>
      <c r="D124" s="17" t="s">
        <v>85</v>
      </c>
      <c r="E124" s="8">
        <v>0</v>
      </c>
      <c r="F124" s="8">
        <v>0</v>
      </c>
      <c r="G124" s="8">
        <v>0</v>
      </c>
      <c r="H124" s="7"/>
    </row>
    <row r="125" spans="1:8" x14ac:dyDescent="0.2">
      <c r="A125" s="57"/>
      <c r="B125" s="54"/>
      <c r="C125" s="49"/>
      <c r="D125" s="9" t="s">
        <v>10</v>
      </c>
      <c r="E125" s="10">
        <f>SUM(E121:E124)</f>
        <v>5324007.5199999996</v>
      </c>
      <c r="F125" s="10">
        <f>SUM(F121:F124)</f>
        <v>4359259.79</v>
      </c>
      <c r="G125" s="10">
        <f>SUM(G121:G124)</f>
        <v>5696136.8699999992</v>
      </c>
      <c r="H125" s="9"/>
    </row>
    <row r="126" spans="1:8" ht="27.75" customHeight="1" x14ac:dyDescent="0.2">
      <c r="A126" s="55" t="s">
        <v>112</v>
      </c>
      <c r="B126" s="52" t="s">
        <v>128</v>
      </c>
      <c r="C126" s="58" t="s">
        <v>113</v>
      </c>
      <c r="D126" s="7" t="s">
        <v>7</v>
      </c>
      <c r="E126" s="8">
        <v>0</v>
      </c>
      <c r="F126" s="8">
        <v>0</v>
      </c>
      <c r="G126" s="8"/>
      <c r="H126" s="7"/>
    </row>
    <row r="127" spans="1:8" ht="25.5" customHeight="1" x14ac:dyDescent="0.2">
      <c r="A127" s="56"/>
      <c r="B127" s="53"/>
      <c r="C127" s="58"/>
      <c r="D127" s="7" t="s">
        <v>8</v>
      </c>
      <c r="E127" s="8">
        <f>149500</f>
        <v>149500</v>
      </c>
      <c r="F127" s="8">
        <v>0</v>
      </c>
      <c r="G127" s="8">
        <v>0</v>
      </c>
      <c r="H127" s="7"/>
    </row>
    <row r="128" spans="1:8" ht="27" customHeight="1" x14ac:dyDescent="0.2">
      <c r="A128" s="56"/>
      <c r="B128" s="53"/>
      <c r="C128" s="58"/>
      <c r="D128" s="7" t="s">
        <v>9</v>
      </c>
      <c r="E128" s="8"/>
      <c r="F128" s="8">
        <v>0</v>
      </c>
      <c r="G128" s="8">
        <v>0</v>
      </c>
      <c r="H128" s="7"/>
    </row>
    <row r="129" spans="1:8" ht="27" customHeight="1" x14ac:dyDescent="0.2">
      <c r="A129" s="56"/>
      <c r="B129" s="53"/>
      <c r="C129" s="58"/>
      <c r="D129" s="17" t="s">
        <v>85</v>
      </c>
      <c r="E129" s="8">
        <v>0</v>
      </c>
      <c r="F129" s="8">
        <v>0</v>
      </c>
      <c r="G129" s="8">
        <v>0</v>
      </c>
      <c r="H129" s="7"/>
    </row>
    <row r="130" spans="1:8" ht="26.25" customHeight="1" x14ac:dyDescent="0.2">
      <c r="A130" s="57"/>
      <c r="B130" s="54"/>
      <c r="C130" s="59"/>
      <c r="D130" s="9" t="s">
        <v>10</v>
      </c>
      <c r="E130" s="10">
        <f>SUM(E126:E129)</f>
        <v>149500</v>
      </c>
      <c r="F130" s="10">
        <f>SUM(F126:F129)</f>
        <v>0</v>
      </c>
      <c r="G130" s="10">
        <f>SUM(G126:G129)</f>
        <v>0</v>
      </c>
      <c r="H130" s="9"/>
    </row>
    <row r="131" spans="1:8" ht="38.25" x14ac:dyDescent="0.2">
      <c r="A131" s="27" t="s">
        <v>51</v>
      </c>
      <c r="B131" s="52" t="s">
        <v>56</v>
      </c>
      <c r="C131" s="48"/>
      <c r="D131" s="7" t="s">
        <v>7</v>
      </c>
      <c r="E131" s="8">
        <f t="shared" ref="E131:G134" si="6">E136+E141+E146+E151</f>
        <v>21466175.109999999</v>
      </c>
      <c r="F131" s="8">
        <f t="shared" si="6"/>
        <v>47135840.109999999</v>
      </c>
      <c r="G131" s="8">
        <f t="shared" si="6"/>
        <v>52303640.109999999</v>
      </c>
      <c r="H131" s="7"/>
    </row>
    <row r="132" spans="1:8" ht="38.25" x14ac:dyDescent="0.2">
      <c r="A132" s="3" t="s">
        <v>0</v>
      </c>
      <c r="B132" s="53"/>
      <c r="C132" s="48"/>
      <c r="D132" s="7" t="s">
        <v>8</v>
      </c>
      <c r="E132" s="8">
        <f t="shared" si="6"/>
        <v>950341.89</v>
      </c>
      <c r="F132" s="8">
        <f t="shared" si="6"/>
        <v>950341.89</v>
      </c>
      <c r="G132" s="8">
        <f t="shared" si="6"/>
        <v>950341.89</v>
      </c>
      <c r="H132" s="7"/>
    </row>
    <row r="133" spans="1:8" ht="25.5" x14ac:dyDescent="0.2">
      <c r="A133" s="3" t="s">
        <v>0</v>
      </c>
      <c r="B133" s="53"/>
      <c r="C133" s="48"/>
      <c r="D133" s="7" t="s">
        <v>9</v>
      </c>
      <c r="E133" s="8">
        <f t="shared" si="6"/>
        <v>2924928.8</v>
      </c>
      <c r="F133" s="8">
        <f t="shared" si="6"/>
        <v>3015960.8</v>
      </c>
      <c r="G133" s="8">
        <f t="shared" si="6"/>
        <v>3015960.8</v>
      </c>
      <c r="H133" s="7"/>
    </row>
    <row r="134" spans="1:8" ht="33.75" customHeight="1" x14ac:dyDescent="0.2">
      <c r="A134" s="3" t="s">
        <v>0</v>
      </c>
      <c r="B134" s="53"/>
      <c r="C134" s="48"/>
      <c r="D134" s="17" t="s">
        <v>85</v>
      </c>
      <c r="E134" s="8">
        <f t="shared" si="6"/>
        <v>0</v>
      </c>
      <c r="F134" s="8">
        <f t="shared" si="6"/>
        <v>0</v>
      </c>
      <c r="G134" s="8">
        <f t="shared" si="6"/>
        <v>0</v>
      </c>
      <c r="H134" s="7"/>
    </row>
    <row r="135" spans="1:8" x14ac:dyDescent="0.2">
      <c r="A135" s="5" t="s">
        <v>0</v>
      </c>
      <c r="B135" s="54"/>
      <c r="C135" s="49"/>
      <c r="D135" s="15" t="s">
        <v>10</v>
      </c>
      <c r="E135" s="16">
        <f>SUM(E131:E134)</f>
        <v>25341445.800000001</v>
      </c>
      <c r="F135" s="16">
        <f>SUM(F131:F134)</f>
        <v>51102142.799999997</v>
      </c>
      <c r="G135" s="16">
        <f>SUM(G131:G134)</f>
        <v>56269942.799999997</v>
      </c>
      <c r="H135" s="15"/>
    </row>
    <row r="136" spans="1:8" ht="38.25" x14ac:dyDescent="0.2">
      <c r="A136" s="27" t="s">
        <v>52</v>
      </c>
      <c r="B136" s="52" t="s">
        <v>57</v>
      </c>
      <c r="C136" s="48" t="s">
        <v>75</v>
      </c>
      <c r="D136" s="7" t="s">
        <v>7</v>
      </c>
      <c r="E136" s="8">
        <f>79920032+4789917-61832232-1845282</f>
        <v>21032435</v>
      </c>
      <c r="F136" s="8">
        <v>46702100</v>
      </c>
      <c r="G136" s="8">
        <v>51869900</v>
      </c>
      <c r="H136" s="7"/>
    </row>
    <row r="137" spans="1:8" ht="38.25" x14ac:dyDescent="0.2">
      <c r="A137" s="3" t="s">
        <v>0</v>
      </c>
      <c r="B137" s="53"/>
      <c r="C137" s="48"/>
      <c r="D137" s="7" t="s">
        <v>8</v>
      </c>
      <c r="E137" s="8">
        <v>0</v>
      </c>
      <c r="F137" s="8">
        <v>0</v>
      </c>
      <c r="G137" s="8">
        <v>0</v>
      </c>
      <c r="H137" s="7"/>
    </row>
    <row r="138" spans="1:8" ht="25.5" x14ac:dyDescent="0.2">
      <c r="A138" s="3" t="s">
        <v>0</v>
      </c>
      <c r="B138" s="53"/>
      <c r="C138" s="48"/>
      <c r="D138" s="7" t="s">
        <v>9</v>
      </c>
      <c r="E138" s="8">
        <v>0</v>
      </c>
      <c r="F138" s="8">
        <v>0</v>
      </c>
      <c r="G138" s="8">
        <v>0</v>
      </c>
      <c r="H138" s="7"/>
    </row>
    <row r="139" spans="1:8" ht="26.25" customHeight="1" x14ac:dyDescent="0.2">
      <c r="A139" s="3" t="s">
        <v>0</v>
      </c>
      <c r="B139" s="53"/>
      <c r="C139" s="48"/>
      <c r="D139" s="17" t="s">
        <v>85</v>
      </c>
      <c r="E139" s="8">
        <v>0</v>
      </c>
      <c r="F139" s="8">
        <v>0</v>
      </c>
      <c r="G139" s="8">
        <v>0</v>
      </c>
      <c r="H139" s="7"/>
    </row>
    <row r="140" spans="1:8" x14ac:dyDescent="0.2">
      <c r="A140" s="5" t="s">
        <v>0</v>
      </c>
      <c r="B140" s="54"/>
      <c r="C140" s="49"/>
      <c r="D140" s="9" t="s">
        <v>10</v>
      </c>
      <c r="E140" s="10">
        <f>SUM(E136:E139)</f>
        <v>21032435</v>
      </c>
      <c r="F140" s="10">
        <f>SUM(F136:F139)</f>
        <v>46702100</v>
      </c>
      <c r="G140" s="10">
        <f>SUM(G136:G139)</f>
        <v>51869900</v>
      </c>
      <c r="H140" s="9"/>
    </row>
    <row r="141" spans="1:8" ht="38.25" x14ac:dyDescent="0.2">
      <c r="A141" s="55" t="s">
        <v>53</v>
      </c>
      <c r="B141" s="52" t="s">
        <v>58</v>
      </c>
      <c r="C141" s="48" t="s">
        <v>75</v>
      </c>
      <c r="D141" s="7" t="s">
        <v>7</v>
      </c>
      <c r="E141" s="18">
        <v>76400</v>
      </c>
      <c r="F141" s="18">
        <v>76400</v>
      </c>
      <c r="G141" s="18">
        <v>76400</v>
      </c>
      <c r="H141" s="7"/>
    </row>
    <row r="142" spans="1:8" ht="38.25" x14ac:dyDescent="0.2">
      <c r="A142" s="56"/>
      <c r="B142" s="53"/>
      <c r="C142" s="48"/>
      <c r="D142" s="7" t="s">
        <v>8</v>
      </c>
      <c r="E142" s="8">
        <v>0</v>
      </c>
      <c r="F142" s="8">
        <v>0</v>
      </c>
      <c r="G142" s="8">
        <v>0</v>
      </c>
      <c r="H142" s="7"/>
    </row>
    <row r="143" spans="1:8" ht="25.5" x14ac:dyDescent="0.2">
      <c r="A143" s="56"/>
      <c r="B143" s="53"/>
      <c r="C143" s="48"/>
      <c r="D143" s="7" t="s">
        <v>9</v>
      </c>
      <c r="E143" s="8">
        <v>0</v>
      </c>
      <c r="F143" s="8">
        <v>0</v>
      </c>
      <c r="G143" s="8">
        <v>0</v>
      </c>
      <c r="H143" s="7"/>
    </row>
    <row r="144" spans="1:8" ht="27.75" customHeight="1" x14ac:dyDescent="0.2">
      <c r="A144" s="56"/>
      <c r="B144" s="53"/>
      <c r="C144" s="48"/>
      <c r="D144" s="17" t="s">
        <v>85</v>
      </c>
      <c r="E144" s="8">
        <v>0</v>
      </c>
      <c r="F144" s="8">
        <v>0</v>
      </c>
      <c r="G144" s="8">
        <v>0</v>
      </c>
      <c r="H144" s="7"/>
    </row>
    <row r="145" spans="1:8" x14ac:dyDescent="0.2">
      <c r="A145" s="57"/>
      <c r="B145" s="54"/>
      <c r="C145" s="49"/>
      <c r="D145" s="9" t="s">
        <v>10</v>
      </c>
      <c r="E145" s="10">
        <f>SUM(E141:E144)</f>
        <v>76400</v>
      </c>
      <c r="F145" s="10">
        <f>SUM(F141:F144)</f>
        <v>76400</v>
      </c>
      <c r="G145" s="10">
        <f>SUM(G141:G144)</f>
        <v>76400</v>
      </c>
      <c r="H145" s="9"/>
    </row>
    <row r="146" spans="1:8" ht="38.25" x14ac:dyDescent="0.2">
      <c r="A146" s="55" t="s">
        <v>54</v>
      </c>
      <c r="B146" s="52" t="s">
        <v>59</v>
      </c>
      <c r="C146" s="48" t="s">
        <v>79</v>
      </c>
      <c r="D146" s="7" t="s">
        <v>7</v>
      </c>
      <c r="E146" s="8">
        <v>0</v>
      </c>
      <c r="F146" s="8">
        <v>0</v>
      </c>
      <c r="G146" s="8">
        <v>0</v>
      </c>
      <c r="H146" s="7"/>
    </row>
    <row r="147" spans="1:8" ht="38.25" x14ac:dyDescent="0.2">
      <c r="A147" s="56"/>
      <c r="B147" s="53"/>
      <c r="C147" s="48"/>
      <c r="D147" s="7" t="s">
        <v>8</v>
      </c>
      <c r="E147" s="8">
        <v>0</v>
      </c>
      <c r="F147" s="8">
        <v>0</v>
      </c>
      <c r="G147" s="8">
        <v>0</v>
      </c>
      <c r="H147" s="7"/>
    </row>
    <row r="148" spans="1:8" ht="25.5" x14ac:dyDescent="0.2">
      <c r="A148" s="56"/>
      <c r="B148" s="53"/>
      <c r="C148" s="48"/>
      <c r="D148" s="7" t="s">
        <v>9</v>
      </c>
      <c r="E148" s="8">
        <f>2414090-12234</f>
        <v>2401856</v>
      </c>
      <c r="F148" s="8">
        <v>2492888</v>
      </c>
      <c r="G148" s="8">
        <v>2492888</v>
      </c>
      <c r="H148" s="7"/>
    </row>
    <row r="149" spans="1:8" ht="27.75" customHeight="1" x14ac:dyDescent="0.2">
      <c r="A149" s="56"/>
      <c r="B149" s="53"/>
      <c r="C149" s="48"/>
      <c r="D149" s="17" t="s">
        <v>85</v>
      </c>
      <c r="E149" s="8">
        <v>0</v>
      </c>
      <c r="F149" s="8">
        <v>0</v>
      </c>
      <c r="G149" s="8">
        <v>0</v>
      </c>
      <c r="H149" s="7"/>
    </row>
    <row r="150" spans="1:8" x14ac:dyDescent="0.2">
      <c r="A150" s="57"/>
      <c r="B150" s="54"/>
      <c r="C150" s="49"/>
      <c r="D150" s="9" t="s">
        <v>10</v>
      </c>
      <c r="E150" s="10">
        <f>SUM(E146:E149)</f>
        <v>2401856</v>
      </c>
      <c r="F150" s="10">
        <f>SUM(F146:F149)</f>
        <v>2492888</v>
      </c>
      <c r="G150" s="10">
        <f>SUM(G146:G149)</f>
        <v>2492888</v>
      </c>
      <c r="H150" s="9"/>
    </row>
    <row r="151" spans="1:8" ht="38.25" x14ac:dyDescent="0.2">
      <c r="A151" s="55" t="s">
        <v>55</v>
      </c>
      <c r="B151" s="61" t="s">
        <v>86</v>
      </c>
      <c r="C151" s="48" t="s">
        <v>82</v>
      </c>
      <c r="D151" s="7" t="s">
        <v>7</v>
      </c>
      <c r="E151" s="8">
        <f>1307682-950341.89</f>
        <v>357340.11</v>
      </c>
      <c r="F151" s="8">
        <f>1307682-950341.89</f>
        <v>357340.11</v>
      </c>
      <c r="G151" s="8">
        <f>1307682-950341.89</f>
        <v>357340.11</v>
      </c>
      <c r="H151" s="7"/>
    </row>
    <row r="152" spans="1:8" ht="38.25" x14ac:dyDescent="0.2">
      <c r="A152" s="56"/>
      <c r="B152" s="62"/>
      <c r="C152" s="48"/>
      <c r="D152" s="7" t="s">
        <v>8</v>
      </c>
      <c r="E152" s="8">
        <v>950341.89</v>
      </c>
      <c r="F152" s="8">
        <v>950341.89</v>
      </c>
      <c r="G152" s="8">
        <v>950341.89</v>
      </c>
      <c r="H152" s="7"/>
    </row>
    <row r="153" spans="1:8" ht="25.5" x14ac:dyDescent="0.2">
      <c r="A153" s="56"/>
      <c r="B153" s="62"/>
      <c r="C153" s="48"/>
      <c r="D153" s="7" t="s">
        <v>9</v>
      </c>
      <c r="E153" s="8">
        <v>523072.8</v>
      </c>
      <c r="F153" s="8">
        <v>523072.8</v>
      </c>
      <c r="G153" s="8">
        <v>523072.8</v>
      </c>
      <c r="H153" s="7"/>
    </row>
    <row r="154" spans="1:8" ht="21" customHeight="1" x14ac:dyDescent="0.2">
      <c r="A154" s="56"/>
      <c r="B154" s="62"/>
      <c r="C154" s="48"/>
      <c r="D154" s="17" t="s">
        <v>85</v>
      </c>
      <c r="E154" s="8">
        <v>0</v>
      </c>
      <c r="F154" s="8">
        <v>0</v>
      </c>
      <c r="G154" s="8">
        <v>0</v>
      </c>
      <c r="H154" s="7"/>
    </row>
    <row r="155" spans="1:8" x14ac:dyDescent="0.2">
      <c r="A155" s="57"/>
      <c r="B155" s="63"/>
      <c r="C155" s="49"/>
      <c r="D155" s="9" t="s">
        <v>10</v>
      </c>
      <c r="E155" s="10">
        <f>SUM(E151:E154)</f>
        <v>1830754.8</v>
      </c>
      <c r="F155" s="10">
        <f>SUM(F151:F154)</f>
        <v>1830754.8</v>
      </c>
      <c r="G155" s="10">
        <f>SUM(G151:G154)</f>
        <v>1830754.8</v>
      </c>
      <c r="H155" s="9"/>
    </row>
    <row r="156" spans="1:8" ht="38.25" x14ac:dyDescent="0.2">
      <c r="A156" s="27" t="s">
        <v>60</v>
      </c>
      <c r="B156" s="52" t="s">
        <v>62</v>
      </c>
      <c r="C156" s="48"/>
      <c r="D156" s="7" t="s">
        <v>7</v>
      </c>
      <c r="E156" s="8">
        <f>E161+E176+E166+E171</f>
        <v>37726178.059999995</v>
      </c>
      <c r="F156" s="8">
        <f t="shared" ref="F156:G159" si="7">F161+F176+F166</f>
        <v>0</v>
      </c>
      <c r="G156" s="8">
        <f t="shared" si="7"/>
        <v>0</v>
      </c>
      <c r="H156" s="7"/>
    </row>
    <row r="157" spans="1:8" ht="38.25" x14ac:dyDescent="0.2">
      <c r="A157" s="3" t="s">
        <v>0</v>
      </c>
      <c r="B157" s="53"/>
      <c r="C157" s="48"/>
      <c r="D157" s="7" t="s">
        <v>8</v>
      </c>
      <c r="E157" s="8">
        <f>E162+E177+E167</f>
        <v>0</v>
      </c>
      <c r="F157" s="8">
        <f t="shared" si="7"/>
        <v>0</v>
      </c>
      <c r="G157" s="8">
        <f t="shared" si="7"/>
        <v>0</v>
      </c>
      <c r="H157" s="7"/>
    </row>
    <row r="158" spans="1:8" ht="25.5" x14ac:dyDescent="0.2">
      <c r="A158" s="3" t="s">
        <v>0</v>
      </c>
      <c r="B158" s="53"/>
      <c r="C158" s="48"/>
      <c r="D158" s="7" t="s">
        <v>9</v>
      </c>
      <c r="E158" s="8">
        <f>E163+E178+E168+E173</f>
        <v>1903255.8</v>
      </c>
      <c r="F158" s="8">
        <f t="shared" si="7"/>
        <v>550000</v>
      </c>
      <c r="G158" s="8">
        <f t="shared" si="7"/>
        <v>550000</v>
      </c>
      <c r="H158" s="7"/>
    </row>
    <row r="159" spans="1:8" ht="31.5" customHeight="1" x14ac:dyDescent="0.2">
      <c r="A159" s="3" t="s">
        <v>0</v>
      </c>
      <c r="B159" s="53"/>
      <c r="C159" s="48"/>
      <c r="D159" s="17" t="s">
        <v>85</v>
      </c>
      <c r="E159" s="8">
        <f>E164+E179+E169</f>
        <v>0</v>
      </c>
      <c r="F159" s="8">
        <f t="shared" si="7"/>
        <v>0</v>
      </c>
      <c r="G159" s="8">
        <f t="shared" si="7"/>
        <v>0</v>
      </c>
      <c r="H159" s="7"/>
    </row>
    <row r="160" spans="1:8" x14ac:dyDescent="0.2">
      <c r="A160" s="5" t="s">
        <v>0</v>
      </c>
      <c r="B160" s="54"/>
      <c r="C160" s="49"/>
      <c r="D160" s="15" t="s">
        <v>10</v>
      </c>
      <c r="E160" s="16">
        <f>SUM(E156:E159)</f>
        <v>39629433.859999992</v>
      </c>
      <c r="F160" s="16">
        <f>SUM(F156:F159)</f>
        <v>550000</v>
      </c>
      <c r="G160" s="16">
        <f>SUM(G156:G159)</f>
        <v>550000</v>
      </c>
      <c r="H160" s="15"/>
    </row>
    <row r="161" spans="1:8" ht="38.25" x14ac:dyDescent="0.2">
      <c r="A161" s="27" t="s">
        <v>61</v>
      </c>
      <c r="B161" s="52" t="s">
        <v>63</v>
      </c>
      <c r="C161" s="48" t="s">
        <v>83</v>
      </c>
      <c r="D161" s="7" t="s">
        <v>7</v>
      </c>
      <c r="E161" s="8">
        <v>0</v>
      </c>
      <c r="F161" s="8">
        <v>0</v>
      </c>
      <c r="G161" s="8">
        <v>0</v>
      </c>
      <c r="H161" s="7"/>
    </row>
    <row r="162" spans="1:8" ht="38.25" x14ac:dyDescent="0.2">
      <c r="A162" s="3" t="s">
        <v>0</v>
      </c>
      <c r="B162" s="53"/>
      <c r="C162" s="48"/>
      <c r="D162" s="7" t="s">
        <v>8</v>
      </c>
      <c r="E162" s="8">
        <v>0</v>
      </c>
      <c r="F162" s="8">
        <v>0</v>
      </c>
      <c r="G162" s="8">
        <v>0</v>
      </c>
      <c r="H162" s="7"/>
    </row>
    <row r="163" spans="1:8" ht="25.5" x14ac:dyDescent="0.2">
      <c r="A163" s="3" t="s">
        <v>0</v>
      </c>
      <c r="B163" s="53"/>
      <c r="C163" s="48"/>
      <c r="D163" s="7" t="s">
        <v>9</v>
      </c>
      <c r="E163" s="8">
        <f>762000-25533.14</f>
        <v>736466.86</v>
      </c>
      <c r="F163" s="8">
        <v>550000</v>
      </c>
      <c r="G163" s="8">
        <v>550000</v>
      </c>
      <c r="H163" s="7"/>
    </row>
    <row r="164" spans="1:8" ht="28.5" customHeight="1" x14ac:dyDescent="0.2">
      <c r="A164" s="3" t="s">
        <v>0</v>
      </c>
      <c r="B164" s="53"/>
      <c r="C164" s="48"/>
      <c r="D164" s="17" t="s">
        <v>85</v>
      </c>
      <c r="E164" s="8">
        <v>0</v>
      </c>
      <c r="F164" s="8">
        <v>0</v>
      </c>
      <c r="G164" s="8">
        <v>0</v>
      </c>
      <c r="H164" s="7"/>
    </row>
    <row r="165" spans="1:8" x14ac:dyDescent="0.2">
      <c r="A165" s="5" t="s">
        <v>0</v>
      </c>
      <c r="B165" s="54"/>
      <c r="C165" s="49"/>
      <c r="D165" s="9" t="s">
        <v>10</v>
      </c>
      <c r="E165" s="10">
        <f>SUM(E161:E164)</f>
        <v>736466.86</v>
      </c>
      <c r="F165" s="10">
        <f>SUM(F161:F164)</f>
        <v>550000</v>
      </c>
      <c r="G165" s="10">
        <f>SUM(G161:G164)</f>
        <v>550000</v>
      </c>
      <c r="H165" s="9"/>
    </row>
    <row r="166" spans="1:8" ht="38.25" x14ac:dyDescent="0.2">
      <c r="A166" s="21" t="s">
        <v>99</v>
      </c>
      <c r="B166" s="60" t="s">
        <v>125</v>
      </c>
      <c r="C166" s="48" t="s">
        <v>101</v>
      </c>
      <c r="D166" s="7" t="s">
        <v>7</v>
      </c>
      <c r="E166" s="8">
        <v>36442094.899999999</v>
      </c>
      <c r="F166" s="8">
        <v>0</v>
      </c>
      <c r="G166" s="8">
        <v>0</v>
      </c>
      <c r="H166" s="7"/>
    </row>
    <row r="167" spans="1:8" ht="38.25" x14ac:dyDescent="0.2">
      <c r="A167" s="22" t="s">
        <v>0</v>
      </c>
      <c r="B167" s="53"/>
      <c r="C167" s="48"/>
      <c r="D167" s="7" t="s">
        <v>8</v>
      </c>
      <c r="E167" s="8">
        <v>0</v>
      </c>
      <c r="F167" s="8">
        <v>0</v>
      </c>
      <c r="G167" s="8">
        <v>0</v>
      </c>
      <c r="H167" s="7"/>
    </row>
    <row r="168" spans="1:8" ht="25.5" x14ac:dyDescent="0.2">
      <c r="A168" s="22" t="s">
        <v>0</v>
      </c>
      <c r="B168" s="53"/>
      <c r="C168" s="48"/>
      <c r="D168" s="7" t="s">
        <v>9</v>
      </c>
      <c r="E168" s="8">
        <v>1127075.1000000001</v>
      </c>
      <c r="F168" s="8"/>
      <c r="G168" s="8"/>
      <c r="H168" s="7"/>
    </row>
    <row r="169" spans="1:8" ht="27.75" customHeight="1" x14ac:dyDescent="0.2">
      <c r="A169" s="22" t="s">
        <v>0</v>
      </c>
      <c r="B169" s="53"/>
      <c r="C169" s="48"/>
      <c r="D169" s="17" t="s">
        <v>85</v>
      </c>
      <c r="E169" s="8"/>
      <c r="F169" s="8"/>
      <c r="G169" s="8"/>
      <c r="H169" s="7"/>
    </row>
    <row r="170" spans="1:8" x14ac:dyDescent="0.2">
      <c r="A170" s="23" t="s">
        <v>0</v>
      </c>
      <c r="B170" s="54"/>
      <c r="C170" s="49"/>
      <c r="D170" s="9" t="s">
        <v>10</v>
      </c>
      <c r="E170" s="10">
        <f>SUM(E166:E169)</f>
        <v>37569170</v>
      </c>
      <c r="F170" s="10">
        <f>SUM(F166:F169)</f>
        <v>0</v>
      </c>
      <c r="G170" s="10">
        <f>SUM(G166:G169)</f>
        <v>0</v>
      </c>
      <c r="H170" s="9"/>
    </row>
    <row r="171" spans="1:8" ht="38.25" x14ac:dyDescent="0.2">
      <c r="A171" s="25" t="s">
        <v>126</v>
      </c>
      <c r="B171" s="64" t="s">
        <v>127</v>
      </c>
      <c r="C171" s="48" t="s">
        <v>101</v>
      </c>
      <c r="D171" s="7" t="s">
        <v>7</v>
      </c>
      <c r="E171" s="24">
        <f>81134.16+31674</f>
        <v>112808.16</v>
      </c>
      <c r="F171" s="10"/>
      <c r="G171" s="10"/>
      <c r="H171" s="9"/>
    </row>
    <row r="172" spans="1:8" ht="29.25" customHeight="1" x14ac:dyDescent="0.2">
      <c r="A172" s="22"/>
      <c r="B172" s="53"/>
      <c r="C172" s="48"/>
      <c r="D172" s="7" t="s">
        <v>8</v>
      </c>
      <c r="E172" s="24"/>
      <c r="F172" s="10"/>
      <c r="G172" s="10"/>
      <c r="H172" s="9"/>
    </row>
    <row r="173" spans="1:8" ht="25.5" x14ac:dyDescent="0.2">
      <c r="A173" s="22"/>
      <c r="B173" s="53"/>
      <c r="C173" s="48"/>
      <c r="D173" s="7" t="s">
        <v>9</v>
      </c>
      <c r="E173" s="24">
        <f>2509.3+979.6-0.06</f>
        <v>3488.84</v>
      </c>
      <c r="F173" s="10"/>
      <c r="G173" s="10"/>
      <c r="H173" s="9"/>
    </row>
    <row r="174" spans="1:8" ht="26.25" customHeight="1" x14ac:dyDescent="0.2">
      <c r="A174" s="22"/>
      <c r="B174" s="53"/>
      <c r="C174" s="48"/>
      <c r="D174" s="17" t="s">
        <v>85</v>
      </c>
      <c r="E174" s="10"/>
      <c r="F174" s="10"/>
      <c r="G174" s="10"/>
      <c r="H174" s="9"/>
    </row>
    <row r="175" spans="1:8" x14ac:dyDescent="0.2">
      <c r="A175" s="22"/>
      <c r="B175" s="54"/>
      <c r="C175" s="49"/>
      <c r="D175" s="9" t="s">
        <v>10</v>
      </c>
      <c r="E175" s="10">
        <f>SUM(E171:E174)</f>
        <v>116297</v>
      </c>
      <c r="F175" s="10"/>
      <c r="G175" s="10"/>
      <c r="H175" s="9"/>
    </row>
    <row r="176" spans="1:8" ht="38.25" x14ac:dyDescent="0.2">
      <c r="A176" s="27" t="s">
        <v>104</v>
      </c>
      <c r="B176" s="52" t="s">
        <v>105</v>
      </c>
      <c r="C176" s="48" t="s">
        <v>101</v>
      </c>
      <c r="D176" s="7" t="s">
        <v>7</v>
      </c>
      <c r="E176" s="8">
        <v>1171275</v>
      </c>
      <c r="F176" s="8"/>
      <c r="G176" s="8">
        <v>0</v>
      </c>
      <c r="H176" s="7"/>
    </row>
    <row r="177" spans="1:8" ht="38.25" x14ac:dyDescent="0.2">
      <c r="A177" s="3" t="s">
        <v>0</v>
      </c>
      <c r="B177" s="53"/>
      <c r="C177" s="48"/>
      <c r="D177" s="7" t="s">
        <v>8</v>
      </c>
      <c r="E177" s="8">
        <v>0</v>
      </c>
      <c r="F177" s="8">
        <v>0</v>
      </c>
      <c r="G177" s="8">
        <v>0</v>
      </c>
      <c r="H177" s="7"/>
    </row>
    <row r="178" spans="1:8" ht="25.5" x14ac:dyDescent="0.2">
      <c r="A178" s="3" t="s">
        <v>0</v>
      </c>
      <c r="B178" s="53"/>
      <c r="C178" s="48"/>
      <c r="D178" s="7" t="s">
        <v>9</v>
      </c>
      <c r="E178" s="8">
        <v>36225</v>
      </c>
      <c r="F178" s="8"/>
      <c r="G178" s="8"/>
      <c r="H178" s="7"/>
    </row>
    <row r="179" spans="1:8" ht="28.5" customHeight="1" x14ac:dyDescent="0.2">
      <c r="A179" s="3" t="s">
        <v>0</v>
      </c>
      <c r="B179" s="53"/>
      <c r="C179" s="48"/>
      <c r="D179" s="17" t="s">
        <v>85</v>
      </c>
      <c r="E179" s="8"/>
      <c r="F179" s="8"/>
      <c r="G179" s="8"/>
      <c r="H179" s="7"/>
    </row>
    <row r="180" spans="1:8" x14ac:dyDescent="0.2">
      <c r="A180" s="5" t="s">
        <v>0</v>
      </c>
      <c r="B180" s="54"/>
      <c r="C180" s="49"/>
      <c r="D180" s="9" t="s">
        <v>10</v>
      </c>
      <c r="E180" s="10">
        <f>SUM(E176:E179)</f>
        <v>1207500</v>
      </c>
      <c r="F180" s="10">
        <f>SUM(F176:F179)</f>
        <v>0</v>
      </c>
      <c r="G180" s="10">
        <f>SUM(G176:G179)</f>
        <v>0</v>
      </c>
      <c r="H180" s="9"/>
    </row>
    <row r="181" spans="1:8" ht="38.25" x14ac:dyDescent="0.2">
      <c r="A181" s="27" t="s">
        <v>64</v>
      </c>
      <c r="B181" s="52" t="s">
        <v>68</v>
      </c>
      <c r="C181" s="48"/>
      <c r="D181" s="7" t="s">
        <v>7</v>
      </c>
      <c r="E181" s="8">
        <f t="shared" ref="E181:G182" si="8">E186+E191</f>
        <v>185100</v>
      </c>
      <c r="F181" s="8">
        <f t="shared" si="8"/>
        <v>212400</v>
      </c>
      <c r="G181" s="8">
        <f t="shared" si="8"/>
        <v>212400</v>
      </c>
      <c r="H181" s="7"/>
    </row>
    <row r="182" spans="1:8" ht="38.25" x14ac:dyDescent="0.2">
      <c r="A182" s="3" t="s">
        <v>0</v>
      </c>
      <c r="B182" s="53"/>
      <c r="C182" s="48"/>
      <c r="D182" s="7" t="s">
        <v>8</v>
      </c>
      <c r="E182" s="8">
        <f t="shared" si="8"/>
        <v>0</v>
      </c>
      <c r="F182" s="8">
        <f t="shared" si="8"/>
        <v>0</v>
      </c>
      <c r="G182" s="8">
        <f t="shared" si="8"/>
        <v>0</v>
      </c>
      <c r="H182" s="7"/>
    </row>
    <row r="183" spans="1:8" ht="25.5" x14ac:dyDescent="0.2">
      <c r="A183" s="3" t="s">
        <v>0</v>
      </c>
      <c r="B183" s="53"/>
      <c r="C183" s="48"/>
      <c r="D183" s="7" t="s">
        <v>9</v>
      </c>
      <c r="E183" s="8">
        <f>E188+E193+E198+E203+E208</f>
        <v>21855429.5</v>
      </c>
      <c r="F183" s="8">
        <f>F188+F193+F198+F203+F208</f>
        <v>16846179</v>
      </c>
      <c r="G183" s="8">
        <f>G188+G193+G198+G203+G208</f>
        <v>16958624</v>
      </c>
      <c r="H183" s="7"/>
    </row>
    <row r="184" spans="1:8" ht="23.25" customHeight="1" x14ac:dyDescent="0.2">
      <c r="A184" s="3" t="s">
        <v>0</v>
      </c>
      <c r="B184" s="53"/>
      <c r="C184" s="48"/>
      <c r="D184" s="17" t="s">
        <v>85</v>
      </c>
      <c r="E184" s="8">
        <f>E189+E194+E209</f>
        <v>882557.5</v>
      </c>
      <c r="F184" s="8">
        <v>0</v>
      </c>
      <c r="G184" s="8">
        <v>0</v>
      </c>
      <c r="H184" s="7"/>
    </row>
    <row r="185" spans="1:8" x14ac:dyDescent="0.2">
      <c r="A185" s="5" t="s">
        <v>0</v>
      </c>
      <c r="B185" s="54"/>
      <c r="C185" s="49"/>
      <c r="D185" s="15" t="s">
        <v>10</v>
      </c>
      <c r="E185" s="16">
        <f>SUM(E181:E184)</f>
        <v>22923087</v>
      </c>
      <c r="F185" s="16">
        <f>SUM(F181:F184)</f>
        <v>17058579</v>
      </c>
      <c r="G185" s="16">
        <f>SUM(G181:G184)</f>
        <v>17171024</v>
      </c>
      <c r="H185" s="15"/>
    </row>
    <row r="186" spans="1:8" ht="38.25" x14ac:dyDescent="0.2">
      <c r="A186" s="27" t="s">
        <v>65</v>
      </c>
      <c r="B186" s="60" t="s">
        <v>84</v>
      </c>
      <c r="C186" s="48" t="s">
        <v>100</v>
      </c>
      <c r="D186" s="7" t="s">
        <v>7</v>
      </c>
      <c r="E186" s="8">
        <v>0</v>
      </c>
      <c r="F186" s="8">
        <v>0</v>
      </c>
      <c r="G186" s="8">
        <v>0</v>
      </c>
      <c r="H186" s="7"/>
    </row>
    <row r="187" spans="1:8" ht="20.25" customHeight="1" x14ac:dyDescent="0.2">
      <c r="A187" s="3" t="s">
        <v>0</v>
      </c>
      <c r="B187" s="53"/>
      <c r="C187" s="48"/>
      <c r="D187" s="7" t="s">
        <v>8</v>
      </c>
      <c r="E187" s="8">
        <v>0</v>
      </c>
      <c r="F187" s="8">
        <v>0</v>
      </c>
      <c r="G187" s="8">
        <v>0</v>
      </c>
      <c r="H187" s="7"/>
    </row>
    <row r="188" spans="1:8" ht="25.5" x14ac:dyDescent="0.2">
      <c r="A188" s="3" t="s">
        <v>0</v>
      </c>
      <c r="B188" s="53"/>
      <c r="C188" s="48"/>
      <c r="D188" s="7" t="s">
        <v>9</v>
      </c>
      <c r="E188" s="8">
        <f>11326320+301000+798824.54</f>
        <v>12426144.539999999</v>
      </c>
      <c r="F188" s="8">
        <v>11341035</v>
      </c>
      <c r="G188" s="8">
        <v>11362575</v>
      </c>
      <c r="H188" s="7"/>
    </row>
    <row r="189" spans="1:8" ht="31.5" customHeight="1" x14ac:dyDescent="0.2">
      <c r="A189" s="3" t="s">
        <v>0</v>
      </c>
      <c r="B189" s="53"/>
      <c r="C189" s="48"/>
      <c r="D189" s="17" t="s">
        <v>85</v>
      </c>
      <c r="E189" s="18">
        <v>836946.92</v>
      </c>
      <c r="F189" s="18">
        <v>0</v>
      </c>
      <c r="G189" s="18">
        <v>0</v>
      </c>
      <c r="H189" s="7"/>
    </row>
    <row r="190" spans="1:8" x14ac:dyDescent="0.2">
      <c r="A190" s="5" t="s">
        <v>0</v>
      </c>
      <c r="B190" s="54"/>
      <c r="C190" s="49"/>
      <c r="D190" s="9" t="s">
        <v>10</v>
      </c>
      <c r="E190" s="10">
        <f>SUM(E186:E189)</f>
        <v>13263091.459999999</v>
      </c>
      <c r="F190" s="10">
        <f>SUM(F186:F189)</f>
        <v>11341035</v>
      </c>
      <c r="G190" s="10">
        <f>SUM(G186:G189)</f>
        <v>11362575</v>
      </c>
      <c r="H190" s="9"/>
    </row>
    <row r="191" spans="1:8" ht="38.25" x14ac:dyDescent="0.2">
      <c r="A191" s="55" t="s">
        <v>66</v>
      </c>
      <c r="B191" s="60" t="s">
        <v>97</v>
      </c>
      <c r="C191" s="48" t="s">
        <v>100</v>
      </c>
      <c r="D191" s="7" t="s">
        <v>7</v>
      </c>
      <c r="E191" s="8">
        <f>212400-27300</f>
        <v>185100</v>
      </c>
      <c r="F191" s="8">
        <v>212400</v>
      </c>
      <c r="G191" s="8">
        <v>212400</v>
      </c>
      <c r="H191" s="7"/>
    </row>
    <row r="192" spans="1:8" ht="38.25" x14ac:dyDescent="0.2">
      <c r="A192" s="56"/>
      <c r="B192" s="53"/>
      <c r="C192" s="48"/>
      <c r="D192" s="7" t="s">
        <v>8</v>
      </c>
      <c r="E192" s="8">
        <v>0</v>
      </c>
      <c r="F192" s="8">
        <v>0</v>
      </c>
      <c r="G192" s="8">
        <v>0</v>
      </c>
      <c r="H192" s="7"/>
    </row>
    <row r="193" spans="1:8" ht="25.5" x14ac:dyDescent="0.2">
      <c r="A193" s="56"/>
      <c r="B193" s="53"/>
      <c r="C193" s="48"/>
      <c r="D193" s="7" t="s">
        <v>9</v>
      </c>
      <c r="E193" s="8">
        <v>0</v>
      </c>
      <c r="F193" s="8">
        <v>0</v>
      </c>
      <c r="G193" s="8">
        <v>0</v>
      </c>
      <c r="H193" s="7"/>
    </row>
    <row r="194" spans="1:8" ht="27.75" customHeight="1" x14ac:dyDescent="0.2">
      <c r="A194" s="56"/>
      <c r="B194" s="53"/>
      <c r="C194" s="48"/>
      <c r="D194" s="17" t="s">
        <v>85</v>
      </c>
      <c r="E194" s="8">
        <v>0</v>
      </c>
      <c r="F194" s="8">
        <v>0</v>
      </c>
      <c r="G194" s="8">
        <v>0</v>
      </c>
      <c r="H194" s="7"/>
    </row>
    <row r="195" spans="1:8" x14ac:dyDescent="0.2">
      <c r="A195" s="57"/>
      <c r="B195" s="54"/>
      <c r="C195" s="49"/>
      <c r="D195" s="9" t="s">
        <v>10</v>
      </c>
      <c r="E195" s="10">
        <f>SUM(E191:E194)</f>
        <v>185100</v>
      </c>
      <c r="F195" s="10">
        <f>SUM(F191:F194)</f>
        <v>212400</v>
      </c>
      <c r="G195" s="10">
        <f>SUM(G191:G194)</f>
        <v>212400</v>
      </c>
      <c r="H195" s="9"/>
    </row>
    <row r="196" spans="1:8" ht="38.25" hidden="1" x14ac:dyDescent="0.2">
      <c r="A196" s="55" t="s">
        <v>72</v>
      </c>
      <c r="B196" s="52" t="s">
        <v>98</v>
      </c>
      <c r="C196" s="48" t="s">
        <v>79</v>
      </c>
      <c r="D196" s="7" t="s">
        <v>7</v>
      </c>
      <c r="E196" s="8">
        <v>0</v>
      </c>
      <c r="F196" s="8">
        <v>0</v>
      </c>
      <c r="G196" s="8">
        <v>0</v>
      </c>
      <c r="H196" s="7"/>
    </row>
    <row r="197" spans="1:8" ht="38.25" hidden="1" x14ac:dyDescent="0.2">
      <c r="A197" s="56"/>
      <c r="B197" s="53"/>
      <c r="C197" s="48"/>
      <c r="D197" s="7" t="s">
        <v>8</v>
      </c>
      <c r="E197" s="8">
        <v>0</v>
      </c>
      <c r="F197" s="8">
        <v>0</v>
      </c>
      <c r="G197" s="8">
        <v>0</v>
      </c>
      <c r="H197" s="7"/>
    </row>
    <row r="198" spans="1:8" ht="25.5" hidden="1" x14ac:dyDescent="0.2">
      <c r="A198" s="56"/>
      <c r="B198" s="53"/>
      <c r="C198" s="48"/>
      <c r="D198" s="7" t="s">
        <v>9</v>
      </c>
      <c r="E198" s="8"/>
      <c r="F198" s="8"/>
      <c r="G198" s="8"/>
      <c r="H198" s="7"/>
    </row>
    <row r="199" spans="1:8" ht="51" hidden="1" x14ac:dyDescent="0.2">
      <c r="A199" s="56"/>
      <c r="B199" s="53"/>
      <c r="C199" s="48"/>
      <c r="D199" s="17" t="s">
        <v>85</v>
      </c>
      <c r="E199" s="8">
        <v>0</v>
      </c>
      <c r="F199" s="8">
        <v>0</v>
      </c>
      <c r="G199" s="8">
        <v>0</v>
      </c>
      <c r="H199" s="7"/>
    </row>
    <row r="200" spans="1:8" hidden="1" x14ac:dyDescent="0.2">
      <c r="A200" s="57"/>
      <c r="B200" s="54"/>
      <c r="C200" s="49"/>
      <c r="D200" s="9" t="s">
        <v>10</v>
      </c>
      <c r="E200" s="10">
        <f>SUM(E196:E199)</f>
        <v>0</v>
      </c>
      <c r="F200" s="10">
        <f>SUM(F196:F199)</f>
        <v>0</v>
      </c>
      <c r="G200" s="10">
        <f>SUM(G196:G199)</f>
        <v>0</v>
      </c>
      <c r="H200" s="9"/>
    </row>
    <row r="201" spans="1:8" ht="38.25" x14ac:dyDescent="0.2">
      <c r="A201" s="55" t="s">
        <v>121</v>
      </c>
      <c r="B201" s="60" t="s">
        <v>123</v>
      </c>
      <c r="C201" s="48" t="s">
        <v>110</v>
      </c>
      <c r="D201" s="7" t="s">
        <v>7</v>
      </c>
      <c r="E201" s="8">
        <v>0</v>
      </c>
      <c r="F201" s="8">
        <v>0</v>
      </c>
      <c r="G201" s="8">
        <v>0</v>
      </c>
      <c r="H201" s="7"/>
    </row>
    <row r="202" spans="1:8" ht="38.25" x14ac:dyDescent="0.2">
      <c r="A202" s="56"/>
      <c r="B202" s="53"/>
      <c r="C202" s="48"/>
      <c r="D202" s="7" t="s">
        <v>8</v>
      </c>
      <c r="E202" s="8">
        <v>0</v>
      </c>
      <c r="F202" s="8">
        <v>0</v>
      </c>
      <c r="G202" s="8">
        <v>0</v>
      </c>
      <c r="H202" s="7"/>
    </row>
    <row r="203" spans="1:8" ht="25.5" x14ac:dyDescent="0.2">
      <c r="A203" s="56"/>
      <c r="B203" s="53"/>
      <c r="C203" s="48"/>
      <c r="D203" s="7" t="s">
        <v>9</v>
      </c>
      <c r="E203" s="8">
        <f>100000+17056.68</f>
        <v>117056.68</v>
      </c>
      <c r="F203" s="8">
        <v>0</v>
      </c>
      <c r="G203" s="8">
        <v>0</v>
      </c>
      <c r="H203" s="7"/>
    </row>
    <row r="204" spans="1:8" ht="29.25" customHeight="1" x14ac:dyDescent="0.2">
      <c r="A204" s="56"/>
      <c r="B204" s="53"/>
      <c r="C204" s="48"/>
      <c r="D204" s="17" t="s">
        <v>85</v>
      </c>
      <c r="E204" s="8">
        <v>0</v>
      </c>
      <c r="F204" s="8">
        <v>0</v>
      </c>
      <c r="G204" s="8">
        <v>0</v>
      </c>
      <c r="H204" s="7"/>
    </row>
    <row r="205" spans="1:8" x14ac:dyDescent="0.2">
      <c r="A205" s="57"/>
      <c r="B205" s="54"/>
      <c r="C205" s="49"/>
      <c r="D205" s="9" t="s">
        <v>10</v>
      </c>
      <c r="E205" s="10">
        <f>SUM(E201:E204)</f>
        <v>117056.68</v>
      </c>
      <c r="F205" s="10">
        <f>SUM(F201:F204)</f>
        <v>0</v>
      </c>
      <c r="G205" s="10">
        <f>SUM(G201:G204)</f>
        <v>0</v>
      </c>
      <c r="H205" s="9"/>
    </row>
    <row r="206" spans="1:8" ht="38.25" x14ac:dyDescent="0.2">
      <c r="A206" s="55" t="s">
        <v>122</v>
      </c>
      <c r="B206" s="60" t="s">
        <v>124</v>
      </c>
      <c r="C206" s="48" t="s">
        <v>110</v>
      </c>
      <c r="D206" s="7" t="s">
        <v>7</v>
      </c>
      <c r="E206" s="8">
        <v>0</v>
      </c>
      <c r="F206" s="8">
        <v>0</v>
      </c>
      <c r="G206" s="8">
        <v>0</v>
      </c>
      <c r="H206" s="7"/>
    </row>
    <row r="207" spans="1:8" ht="38.25" x14ac:dyDescent="0.2">
      <c r="A207" s="56"/>
      <c r="B207" s="53"/>
      <c r="C207" s="48"/>
      <c r="D207" s="7" t="s">
        <v>8</v>
      </c>
      <c r="E207" s="8">
        <v>0</v>
      </c>
      <c r="F207" s="8">
        <v>0</v>
      </c>
      <c r="G207" s="8">
        <v>0</v>
      </c>
      <c r="H207" s="7"/>
    </row>
    <row r="208" spans="1:8" ht="25.5" x14ac:dyDescent="0.2">
      <c r="A208" s="56"/>
      <c r="B208" s="53"/>
      <c r="C208" s="48"/>
      <c r="D208" s="7" t="s">
        <v>9</v>
      </c>
      <c r="E208" s="8">
        <f>8436907.2-2509.3+145000+732830.38</f>
        <v>9312228.2799999993</v>
      </c>
      <c r="F208" s="8">
        <v>5505144</v>
      </c>
      <c r="G208" s="8">
        <v>5596049</v>
      </c>
      <c r="H208" s="7"/>
    </row>
    <row r="209" spans="1:8" ht="28.5" customHeight="1" x14ac:dyDescent="0.2">
      <c r="A209" s="56"/>
      <c r="B209" s="53"/>
      <c r="C209" s="48"/>
      <c r="D209" s="17" t="s">
        <v>85</v>
      </c>
      <c r="E209" s="8">
        <v>45610.58</v>
      </c>
      <c r="F209" s="8">
        <v>0</v>
      </c>
      <c r="G209" s="8">
        <v>0</v>
      </c>
      <c r="H209" s="7"/>
    </row>
    <row r="210" spans="1:8" x14ac:dyDescent="0.2">
      <c r="A210" s="57"/>
      <c r="B210" s="54"/>
      <c r="C210" s="49"/>
      <c r="D210" s="9" t="s">
        <v>10</v>
      </c>
      <c r="E210" s="10">
        <f>SUM(E206:E209)</f>
        <v>9357838.8599999994</v>
      </c>
      <c r="F210" s="10">
        <f>SUM(F206:F209)</f>
        <v>5505144</v>
      </c>
      <c r="G210" s="10">
        <f>SUM(G206:G209)</f>
        <v>5596049</v>
      </c>
      <c r="H210" s="9"/>
    </row>
    <row r="211" spans="1:8" ht="38.25" x14ac:dyDescent="0.2">
      <c r="A211" s="27" t="s">
        <v>67</v>
      </c>
      <c r="B211" s="52" t="s">
        <v>70</v>
      </c>
      <c r="C211" s="48"/>
      <c r="D211" s="7" t="s">
        <v>7</v>
      </c>
      <c r="E211" s="8">
        <f t="shared" ref="E211:G214" si="9">E216</f>
        <v>0</v>
      </c>
      <c r="F211" s="8">
        <f t="shared" si="9"/>
        <v>0</v>
      </c>
      <c r="G211" s="8">
        <f t="shared" si="9"/>
        <v>0</v>
      </c>
      <c r="H211" s="7"/>
    </row>
    <row r="212" spans="1:8" ht="38.25" x14ac:dyDescent="0.2">
      <c r="A212" s="3" t="s">
        <v>0</v>
      </c>
      <c r="B212" s="53"/>
      <c r="C212" s="48"/>
      <c r="D212" s="7" t="s">
        <v>8</v>
      </c>
      <c r="E212" s="8">
        <f t="shared" si="9"/>
        <v>0</v>
      </c>
      <c r="F212" s="8">
        <f t="shared" si="9"/>
        <v>0</v>
      </c>
      <c r="G212" s="8">
        <f t="shared" si="9"/>
        <v>0</v>
      </c>
      <c r="H212" s="7"/>
    </row>
    <row r="213" spans="1:8" ht="25.5" x14ac:dyDescent="0.2">
      <c r="A213" s="3" t="s">
        <v>0</v>
      </c>
      <c r="B213" s="53"/>
      <c r="C213" s="48"/>
      <c r="D213" s="7" t="s">
        <v>9</v>
      </c>
      <c r="E213" s="8">
        <f t="shared" si="9"/>
        <v>107105</v>
      </c>
      <c r="F213" s="8">
        <f t="shared" si="9"/>
        <v>91000</v>
      </c>
      <c r="G213" s="8">
        <f t="shared" si="9"/>
        <v>91000</v>
      </c>
      <c r="H213" s="7"/>
    </row>
    <row r="214" spans="1:8" ht="27" customHeight="1" x14ac:dyDescent="0.2">
      <c r="A214" s="3" t="s">
        <v>0</v>
      </c>
      <c r="B214" s="53"/>
      <c r="C214" s="48"/>
      <c r="D214" s="17" t="s">
        <v>85</v>
      </c>
      <c r="E214" s="8">
        <f t="shared" si="9"/>
        <v>0</v>
      </c>
      <c r="F214" s="8">
        <f t="shared" si="9"/>
        <v>0</v>
      </c>
      <c r="G214" s="8">
        <f t="shared" si="9"/>
        <v>0</v>
      </c>
      <c r="H214" s="7"/>
    </row>
    <row r="215" spans="1:8" x14ac:dyDescent="0.2">
      <c r="A215" s="5" t="s">
        <v>0</v>
      </c>
      <c r="B215" s="54"/>
      <c r="C215" s="49"/>
      <c r="D215" s="15" t="s">
        <v>10</v>
      </c>
      <c r="E215" s="16">
        <f>SUM(E211:E214)</f>
        <v>107105</v>
      </c>
      <c r="F215" s="16">
        <f>SUM(F211:F214)</f>
        <v>91000</v>
      </c>
      <c r="G215" s="16">
        <f>SUM(G211:G214)</f>
        <v>91000</v>
      </c>
      <c r="H215" s="15"/>
    </row>
    <row r="216" spans="1:8" ht="38.25" x14ac:dyDescent="0.2">
      <c r="A216" s="27" t="s">
        <v>69</v>
      </c>
      <c r="B216" s="52" t="s">
        <v>71</v>
      </c>
      <c r="C216" s="48" t="s">
        <v>82</v>
      </c>
      <c r="D216" s="7" t="s">
        <v>7</v>
      </c>
      <c r="E216" s="8">
        <v>0</v>
      </c>
      <c r="F216" s="8">
        <v>0</v>
      </c>
      <c r="G216" s="8">
        <v>0</v>
      </c>
      <c r="H216" s="7"/>
    </row>
    <row r="217" spans="1:8" ht="38.25" x14ac:dyDescent="0.2">
      <c r="A217" s="3" t="s">
        <v>0</v>
      </c>
      <c r="B217" s="53"/>
      <c r="C217" s="48"/>
      <c r="D217" s="7" t="s">
        <v>8</v>
      </c>
      <c r="E217" s="8">
        <v>0</v>
      </c>
      <c r="F217" s="8">
        <v>0</v>
      </c>
      <c r="G217" s="8">
        <v>0</v>
      </c>
      <c r="H217" s="7"/>
    </row>
    <row r="218" spans="1:8" ht="25.5" x14ac:dyDescent="0.2">
      <c r="A218" s="26"/>
      <c r="B218" s="53"/>
      <c r="C218" s="48"/>
      <c r="D218" s="7" t="s">
        <v>9</v>
      </c>
      <c r="E218" s="8">
        <f>132000-24895</f>
        <v>107105</v>
      </c>
      <c r="F218" s="8">
        <v>91000</v>
      </c>
      <c r="G218" s="8">
        <v>91000</v>
      </c>
      <c r="H218" s="7"/>
    </row>
    <row r="219" spans="1:8" ht="33.75" customHeight="1" x14ac:dyDescent="0.2">
      <c r="A219" s="3" t="s">
        <v>0</v>
      </c>
      <c r="B219" s="53"/>
      <c r="C219" s="48"/>
      <c r="D219" s="17" t="s">
        <v>85</v>
      </c>
      <c r="E219" s="8">
        <v>0</v>
      </c>
      <c r="F219" s="8">
        <v>0</v>
      </c>
      <c r="G219" s="8">
        <v>0</v>
      </c>
      <c r="H219" s="7"/>
    </row>
    <row r="220" spans="1:8" x14ac:dyDescent="0.2">
      <c r="A220" s="5" t="s">
        <v>0</v>
      </c>
      <c r="B220" s="54"/>
      <c r="C220" s="49"/>
      <c r="D220" s="9" t="s">
        <v>10</v>
      </c>
      <c r="E220" s="10">
        <f>SUM(E216:E219)</f>
        <v>107105</v>
      </c>
      <c r="F220" s="10">
        <f>SUM(F216:F219)</f>
        <v>91000</v>
      </c>
      <c r="G220" s="10">
        <f>SUM(G216:G219)</f>
        <v>91000</v>
      </c>
      <c r="H220" s="9"/>
    </row>
    <row r="221" spans="1:8" ht="38.25" hidden="1" x14ac:dyDescent="0.2">
      <c r="A221" s="27" t="s">
        <v>106</v>
      </c>
      <c r="B221" s="52" t="s">
        <v>88</v>
      </c>
      <c r="C221" s="48"/>
      <c r="D221" s="7" t="s">
        <v>7</v>
      </c>
      <c r="E221" s="8">
        <f t="shared" ref="E221:G223" si="10">E226</f>
        <v>0</v>
      </c>
      <c r="F221" s="8">
        <f t="shared" si="10"/>
        <v>0</v>
      </c>
      <c r="G221" s="8">
        <f t="shared" si="10"/>
        <v>0</v>
      </c>
      <c r="H221" s="7"/>
    </row>
    <row r="222" spans="1:8" ht="38.25" hidden="1" x14ac:dyDescent="0.2">
      <c r="A222" s="3"/>
      <c r="B222" s="53"/>
      <c r="C222" s="48"/>
      <c r="D222" s="7" t="s">
        <v>8</v>
      </c>
      <c r="E222" s="8">
        <f t="shared" si="10"/>
        <v>0</v>
      </c>
      <c r="F222" s="8">
        <f t="shared" si="10"/>
        <v>0</v>
      </c>
      <c r="G222" s="8">
        <f t="shared" si="10"/>
        <v>0</v>
      </c>
      <c r="H222" s="7"/>
    </row>
    <row r="223" spans="1:8" ht="25.5" hidden="1" x14ac:dyDescent="0.2">
      <c r="A223" s="3"/>
      <c r="B223" s="53"/>
      <c r="C223" s="48"/>
      <c r="D223" s="7" t="s">
        <v>9</v>
      </c>
      <c r="E223" s="8">
        <f>E228</f>
        <v>0</v>
      </c>
      <c r="F223" s="8">
        <f t="shared" si="10"/>
        <v>0</v>
      </c>
      <c r="G223" s="8">
        <f t="shared" si="10"/>
        <v>0</v>
      </c>
      <c r="H223" s="7"/>
    </row>
    <row r="224" spans="1:8" ht="51" hidden="1" x14ac:dyDescent="0.2">
      <c r="A224" s="3"/>
      <c r="B224" s="53"/>
      <c r="C224" s="48"/>
      <c r="D224" s="17" t="s">
        <v>85</v>
      </c>
      <c r="E224" s="8">
        <f t="shared" ref="E224:G224" si="11">E229</f>
        <v>0</v>
      </c>
      <c r="F224" s="8">
        <f t="shared" si="11"/>
        <v>0</v>
      </c>
      <c r="G224" s="8">
        <f t="shared" si="11"/>
        <v>0</v>
      </c>
      <c r="H224" s="7"/>
    </row>
    <row r="225" spans="1:8" hidden="1" x14ac:dyDescent="0.2">
      <c r="A225" s="5"/>
      <c r="B225" s="54"/>
      <c r="C225" s="49"/>
      <c r="D225" s="15" t="s">
        <v>10</v>
      </c>
      <c r="E225" s="16">
        <f>SUM(E221:E224)</f>
        <v>0</v>
      </c>
      <c r="F225" s="16">
        <f>SUM(F221:F224)</f>
        <v>0</v>
      </c>
      <c r="G225" s="16">
        <f>SUM(G221:G224)</f>
        <v>0</v>
      </c>
      <c r="H225" s="15"/>
    </row>
    <row r="226" spans="1:8" ht="38.25" hidden="1" x14ac:dyDescent="0.2">
      <c r="A226" s="27" t="s">
        <v>107</v>
      </c>
      <c r="B226" s="52" t="s">
        <v>87</v>
      </c>
      <c r="C226" s="48" t="s">
        <v>109</v>
      </c>
      <c r="D226" s="7" t="s">
        <v>7</v>
      </c>
      <c r="E226" s="8"/>
      <c r="F226" s="8">
        <v>0</v>
      </c>
      <c r="G226" s="8">
        <v>0</v>
      </c>
      <c r="H226" s="7"/>
    </row>
    <row r="227" spans="1:8" ht="38.25" hidden="1" x14ac:dyDescent="0.2">
      <c r="A227" s="3"/>
      <c r="B227" s="53"/>
      <c r="C227" s="48"/>
      <c r="D227" s="7" t="s">
        <v>8</v>
      </c>
      <c r="E227" s="8">
        <v>0</v>
      </c>
      <c r="F227" s="8">
        <v>0</v>
      </c>
      <c r="G227" s="8">
        <v>0</v>
      </c>
      <c r="H227" s="7"/>
    </row>
    <row r="228" spans="1:8" ht="25.5" hidden="1" x14ac:dyDescent="0.2">
      <c r="A228" s="3"/>
      <c r="B228" s="53"/>
      <c r="C228" s="48"/>
      <c r="D228" s="7" t="s">
        <v>9</v>
      </c>
      <c r="E228" s="8"/>
      <c r="F228" s="8">
        <v>0</v>
      </c>
      <c r="G228" s="8">
        <v>0</v>
      </c>
      <c r="H228" s="7"/>
    </row>
    <row r="229" spans="1:8" ht="51" hidden="1" x14ac:dyDescent="0.2">
      <c r="A229" s="3"/>
      <c r="B229" s="53"/>
      <c r="C229" s="48"/>
      <c r="D229" s="17" t="s">
        <v>85</v>
      </c>
      <c r="E229" s="8">
        <v>0</v>
      </c>
      <c r="F229" s="8">
        <v>0</v>
      </c>
      <c r="G229" s="8">
        <v>0</v>
      </c>
      <c r="H229" s="7"/>
    </row>
    <row r="230" spans="1:8" hidden="1" x14ac:dyDescent="0.2">
      <c r="A230" s="5"/>
      <c r="B230" s="54"/>
      <c r="C230" s="49"/>
      <c r="D230" s="9" t="s">
        <v>10</v>
      </c>
      <c r="E230" s="10">
        <f>SUM(E226:E229)</f>
        <v>0</v>
      </c>
      <c r="F230" s="10">
        <f>SUM(F226:F229)</f>
        <v>0</v>
      </c>
      <c r="G230" s="10">
        <f>SUM(G226:G229)</f>
        <v>0</v>
      </c>
      <c r="H230" s="9"/>
    </row>
    <row r="231" spans="1:8" ht="38.25" hidden="1" x14ac:dyDescent="0.2">
      <c r="A231" s="27" t="s">
        <v>91</v>
      </c>
      <c r="B231" s="52" t="s">
        <v>89</v>
      </c>
      <c r="C231" s="48"/>
      <c r="D231" s="7" t="s">
        <v>7</v>
      </c>
      <c r="E231" s="8">
        <f t="shared" ref="E231:G234" si="12">E236</f>
        <v>0</v>
      </c>
      <c r="F231" s="8">
        <f t="shared" si="12"/>
        <v>0</v>
      </c>
      <c r="G231" s="8">
        <f t="shared" si="12"/>
        <v>0</v>
      </c>
      <c r="H231" s="7"/>
    </row>
    <row r="232" spans="1:8" ht="38.25" hidden="1" x14ac:dyDescent="0.2">
      <c r="A232" s="3"/>
      <c r="B232" s="53"/>
      <c r="C232" s="48"/>
      <c r="D232" s="7" t="s">
        <v>8</v>
      </c>
      <c r="E232" s="8">
        <f t="shared" si="12"/>
        <v>0</v>
      </c>
      <c r="F232" s="8">
        <f t="shared" si="12"/>
        <v>0</v>
      </c>
      <c r="G232" s="8">
        <f t="shared" si="12"/>
        <v>0</v>
      </c>
      <c r="H232" s="7"/>
    </row>
    <row r="233" spans="1:8" ht="25.5" hidden="1" x14ac:dyDescent="0.2">
      <c r="A233" s="3"/>
      <c r="B233" s="53"/>
      <c r="C233" s="48"/>
      <c r="D233" s="7" t="s">
        <v>9</v>
      </c>
      <c r="E233" s="8">
        <f t="shared" si="12"/>
        <v>0</v>
      </c>
      <c r="F233" s="8">
        <f t="shared" si="12"/>
        <v>0</v>
      </c>
      <c r="G233" s="8">
        <f t="shared" si="12"/>
        <v>0</v>
      </c>
      <c r="H233" s="7"/>
    </row>
    <row r="234" spans="1:8" ht="51" hidden="1" x14ac:dyDescent="0.2">
      <c r="A234" s="3"/>
      <c r="B234" s="53"/>
      <c r="C234" s="48"/>
      <c r="D234" s="17" t="s">
        <v>85</v>
      </c>
      <c r="E234" s="8">
        <f t="shared" si="12"/>
        <v>0</v>
      </c>
      <c r="F234" s="8">
        <f t="shared" si="12"/>
        <v>0</v>
      </c>
      <c r="G234" s="8">
        <f t="shared" si="12"/>
        <v>0</v>
      </c>
      <c r="H234" s="7"/>
    </row>
    <row r="235" spans="1:8" hidden="1" x14ac:dyDescent="0.2">
      <c r="A235" s="5"/>
      <c r="B235" s="54"/>
      <c r="C235" s="49"/>
      <c r="D235" s="15" t="s">
        <v>10</v>
      </c>
      <c r="E235" s="16">
        <f>SUM(E231:E234)</f>
        <v>0</v>
      </c>
      <c r="F235" s="16">
        <f>SUM(F231:F234)</f>
        <v>0</v>
      </c>
      <c r="G235" s="16">
        <f>SUM(G231:G234)</f>
        <v>0</v>
      </c>
      <c r="H235" s="15"/>
    </row>
    <row r="236" spans="1:8" ht="38.25" hidden="1" x14ac:dyDescent="0.2">
      <c r="A236" s="27" t="s">
        <v>92</v>
      </c>
      <c r="B236" s="52" t="s">
        <v>90</v>
      </c>
      <c r="C236" s="48" t="s">
        <v>93</v>
      </c>
      <c r="D236" s="7" t="s">
        <v>7</v>
      </c>
      <c r="E236" s="8"/>
      <c r="F236" s="8">
        <v>0</v>
      </c>
      <c r="G236" s="8">
        <v>0</v>
      </c>
      <c r="H236" s="7"/>
    </row>
    <row r="237" spans="1:8" ht="38.25" hidden="1" x14ac:dyDescent="0.2">
      <c r="A237" s="3"/>
      <c r="B237" s="53"/>
      <c r="C237" s="48"/>
      <c r="D237" s="7" t="s">
        <v>8</v>
      </c>
      <c r="E237" s="8">
        <v>0</v>
      </c>
      <c r="F237" s="8">
        <v>0</v>
      </c>
      <c r="G237" s="8">
        <v>0</v>
      </c>
      <c r="H237" s="7"/>
    </row>
    <row r="238" spans="1:8" ht="25.5" hidden="1" x14ac:dyDescent="0.2">
      <c r="A238" s="3"/>
      <c r="B238" s="53"/>
      <c r="C238" s="48"/>
      <c r="D238" s="7" t="s">
        <v>9</v>
      </c>
      <c r="E238" s="8"/>
      <c r="F238" s="8"/>
      <c r="G238" s="8"/>
      <c r="H238" s="7"/>
    </row>
    <row r="239" spans="1:8" ht="51" hidden="1" x14ac:dyDescent="0.2">
      <c r="A239" s="3"/>
      <c r="B239" s="53"/>
      <c r="C239" s="48"/>
      <c r="D239" s="17" t="s">
        <v>85</v>
      </c>
      <c r="E239" s="8">
        <v>0</v>
      </c>
      <c r="F239" s="8">
        <v>0</v>
      </c>
      <c r="G239" s="8">
        <v>0</v>
      </c>
      <c r="H239" s="7"/>
    </row>
    <row r="240" spans="1:8" hidden="1" x14ac:dyDescent="0.2">
      <c r="A240" s="5"/>
      <c r="B240" s="54"/>
      <c r="C240" s="49"/>
      <c r="D240" s="9" t="s">
        <v>10</v>
      </c>
      <c r="E240" s="10">
        <f>SUM(E236:E239)</f>
        <v>0</v>
      </c>
      <c r="F240" s="10">
        <f>SUM(F236:F239)</f>
        <v>0</v>
      </c>
      <c r="G240" s="10">
        <f>SUM(G236:G239)</f>
        <v>0</v>
      </c>
      <c r="H240" s="9"/>
    </row>
    <row r="241" spans="1:8" ht="38.25" x14ac:dyDescent="0.2">
      <c r="A241" s="27" t="s">
        <v>106</v>
      </c>
      <c r="B241" s="52" t="s">
        <v>88</v>
      </c>
      <c r="C241" s="48"/>
      <c r="D241" s="7" t="s">
        <v>7</v>
      </c>
      <c r="E241" s="8">
        <f t="shared" ref="E241:G244" si="13">E246</f>
        <v>0</v>
      </c>
      <c r="F241" s="8">
        <f t="shared" si="13"/>
        <v>0</v>
      </c>
      <c r="G241" s="8">
        <f t="shared" si="13"/>
        <v>3960000</v>
      </c>
      <c r="H241" s="7"/>
    </row>
    <row r="242" spans="1:8" ht="38.25" x14ac:dyDescent="0.2">
      <c r="A242" s="3"/>
      <c r="B242" s="53"/>
      <c r="C242" s="48"/>
      <c r="D242" s="7" t="s">
        <v>8</v>
      </c>
      <c r="E242" s="8">
        <f t="shared" si="13"/>
        <v>0</v>
      </c>
      <c r="F242" s="8">
        <f t="shared" si="13"/>
        <v>0</v>
      </c>
      <c r="G242" s="8">
        <f t="shared" si="13"/>
        <v>0</v>
      </c>
      <c r="H242" s="7"/>
    </row>
    <row r="243" spans="1:8" ht="25.5" x14ac:dyDescent="0.2">
      <c r="A243" s="3"/>
      <c r="B243" s="53"/>
      <c r="C243" s="48"/>
      <c r="D243" s="7" t="s">
        <v>9</v>
      </c>
      <c r="E243" s="8">
        <f t="shared" si="13"/>
        <v>0</v>
      </c>
      <c r="F243" s="8">
        <f t="shared" si="13"/>
        <v>0</v>
      </c>
      <c r="G243" s="8">
        <f t="shared" si="13"/>
        <v>40000</v>
      </c>
      <c r="H243" s="7"/>
    </row>
    <row r="244" spans="1:8" ht="22.5" customHeight="1" x14ac:dyDescent="0.2">
      <c r="A244" s="3"/>
      <c r="B244" s="53"/>
      <c r="C244" s="48"/>
      <c r="D244" s="17" t="s">
        <v>85</v>
      </c>
      <c r="E244" s="8">
        <f t="shared" si="13"/>
        <v>0</v>
      </c>
      <c r="F244" s="8">
        <f t="shared" si="13"/>
        <v>0</v>
      </c>
      <c r="G244" s="8">
        <f t="shared" si="13"/>
        <v>0</v>
      </c>
      <c r="H244" s="7"/>
    </row>
    <row r="245" spans="1:8" x14ac:dyDescent="0.2">
      <c r="A245" s="5"/>
      <c r="B245" s="54"/>
      <c r="C245" s="49"/>
      <c r="D245" s="15" t="s">
        <v>10</v>
      </c>
      <c r="E245" s="16">
        <f>SUM(E241:E244)</f>
        <v>0</v>
      </c>
      <c r="F245" s="16">
        <f>SUM(F241:F244)</f>
        <v>0</v>
      </c>
      <c r="G245" s="16">
        <f>SUM(G241:G244)</f>
        <v>4000000</v>
      </c>
      <c r="H245" s="15"/>
    </row>
    <row r="246" spans="1:8" ht="38.25" x14ac:dyDescent="0.2">
      <c r="A246" s="27" t="s">
        <v>107</v>
      </c>
      <c r="B246" s="52" t="s">
        <v>87</v>
      </c>
      <c r="C246" s="48" t="s">
        <v>110</v>
      </c>
      <c r="D246" s="7" t="s">
        <v>7</v>
      </c>
      <c r="E246" s="8"/>
      <c r="F246" s="8"/>
      <c r="G246" s="8">
        <v>3960000</v>
      </c>
      <c r="H246" s="7"/>
    </row>
    <row r="247" spans="1:8" ht="38.25" x14ac:dyDescent="0.2">
      <c r="A247" s="3"/>
      <c r="B247" s="53"/>
      <c r="C247" s="48"/>
      <c r="D247" s="7" t="s">
        <v>8</v>
      </c>
      <c r="E247" s="8">
        <v>0</v>
      </c>
      <c r="F247" s="8">
        <v>0</v>
      </c>
      <c r="G247" s="8">
        <v>0</v>
      </c>
      <c r="H247" s="7"/>
    </row>
    <row r="248" spans="1:8" ht="25.5" x14ac:dyDescent="0.2">
      <c r="A248" s="3"/>
      <c r="B248" s="53"/>
      <c r="C248" s="48"/>
      <c r="D248" s="7" t="s">
        <v>9</v>
      </c>
      <c r="E248" s="8">
        <v>0</v>
      </c>
      <c r="F248" s="8">
        <v>0</v>
      </c>
      <c r="G248" s="8">
        <v>40000</v>
      </c>
      <c r="H248" s="7"/>
    </row>
    <row r="249" spans="1:8" ht="34.5" customHeight="1" x14ac:dyDescent="0.2">
      <c r="A249" s="3"/>
      <c r="B249" s="53"/>
      <c r="C249" s="48"/>
      <c r="D249" s="17" t="s">
        <v>85</v>
      </c>
      <c r="E249" s="8">
        <v>0</v>
      </c>
      <c r="F249" s="8">
        <v>0</v>
      </c>
      <c r="G249" s="8">
        <v>0</v>
      </c>
      <c r="H249" s="7"/>
    </row>
    <row r="250" spans="1:8" x14ac:dyDescent="0.2">
      <c r="A250" s="5"/>
      <c r="B250" s="54"/>
      <c r="C250" s="49"/>
      <c r="D250" s="9" t="s">
        <v>10</v>
      </c>
      <c r="E250" s="10">
        <f>SUM(E246:E249)</f>
        <v>0</v>
      </c>
      <c r="F250" s="10">
        <f>SUM(F246:F249)</f>
        <v>0</v>
      </c>
      <c r="G250" s="10">
        <f>SUM(G246:G249)</f>
        <v>4000000</v>
      </c>
      <c r="H250" s="9"/>
    </row>
  </sheetData>
  <mergeCells count="125">
    <mergeCell ref="B241:B245"/>
    <mergeCell ref="C241:C245"/>
    <mergeCell ref="B246:B250"/>
    <mergeCell ref="C246:C250"/>
    <mergeCell ref="B226:B230"/>
    <mergeCell ref="C226:C230"/>
    <mergeCell ref="B231:B235"/>
    <mergeCell ref="C231:C235"/>
    <mergeCell ref="B236:B240"/>
    <mergeCell ref="C236:C240"/>
    <mergeCell ref="B211:B215"/>
    <mergeCell ref="C211:C215"/>
    <mergeCell ref="B216:B220"/>
    <mergeCell ref="C216:C220"/>
    <mergeCell ref="B221:B225"/>
    <mergeCell ref="C221:C225"/>
    <mergeCell ref="A201:A205"/>
    <mergeCell ref="B201:B205"/>
    <mergeCell ref="C201:C205"/>
    <mergeCell ref="A206:A210"/>
    <mergeCell ref="B206:B210"/>
    <mergeCell ref="C206:C210"/>
    <mergeCell ref="B186:B190"/>
    <mergeCell ref="C186:C190"/>
    <mergeCell ref="A191:A195"/>
    <mergeCell ref="B191:B195"/>
    <mergeCell ref="C191:C195"/>
    <mergeCell ref="A196:A200"/>
    <mergeCell ref="B196:B200"/>
    <mergeCell ref="C196:C200"/>
    <mergeCell ref="B171:B175"/>
    <mergeCell ref="C171:C175"/>
    <mergeCell ref="B176:B180"/>
    <mergeCell ref="C176:C180"/>
    <mergeCell ref="B181:B185"/>
    <mergeCell ref="C181:C185"/>
    <mergeCell ref="B156:B160"/>
    <mergeCell ref="C156:C160"/>
    <mergeCell ref="B161:B165"/>
    <mergeCell ref="C161:C165"/>
    <mergeCell ref="B166:B170"/>
    <mergeCell ref="C166:C170"/>
    <mergeCell ref="A146:A150"/>
    <mergeCell ref="B146:B150"/>
    <mergeCell ref="C146:C150"/>
    <mergeCell ref="A151:A155"/>
    <mergeCell ref="B151:B155"/>
    <mergeCell ref="C151:C155"/>
    <mergeCell ref="B131:B135"/>
    <mergeCell ref="C131:C135"/>
    <mergeCell ref="B136:B140"/>
    <mergeCell ref="C136:C140"/>
    <mergeCell ref="A141:A145"/>
    <mergeCell ref="B141:B145"/>
    <mergeCell ref="C141:C145"/>
    <mergeCell ref="A121:A125"/>
    <mergeCell ref="B121:B125"/>
    <mergeCell ref="C121:C125"/>
    <mergeCell ref="A126:A130"/>
    <mergeCell ref="B126:B130"/>
    <mergeCell ref="C126:C130"/>
    <mergeCell ref="A111:A115"/>
    <mergeCell ref="B111:B115"/>
    <mergeCell ref="C111:C115"/>
    <mergeCell ref="A116:A120"/>
    <mergeCell ref="B116:B120"/>
    <mergeCell ref="C116:C120"/>
    <mergeCell ref="A101:A105"/>
    <mergeCell ref="B101:B105"/>
    <mergeCell ref="C101:C105"/>
    <mergeCell ref="A106:A110"/>
    <mergeCell ref="B106:B110"/>
    <mergeCell ref="C106:C110"/>
    <mergeCell ref="B86:B90"/>
    <mergeCell ref="C86:C90"/>
    <mergeCell ref="A91:A95"/>
    <mergeCell ref="B91:B95"/>
    <mergeCell ref="C91:C95"/>
    <mergeCell ref="A96:A100"/>
    <mergeCell ref="B96:B100"/>
    <mergeCell ref="C96:C100"/>
    <mergeCell ref="B71:B75"/>
    <mergeCell ref="C71:C75"/>
    <mergeCell ref="B76:B80"/>
    <mergeCell ref="C76:C80"/>
    <mergeCell ref="B81:B85"/>
    <mergeCell ref="C81:C85"/>
    <mergeCell ref="C51:C55"/>
    <mergeCell ref="B56:B60"/>
    <mergeCell ref="C56:C60"/>
    <mergeCell ref="B61:B65"/>
    <mergeCell ref="C61:C65"/>
    <mergeCell ref="B66:B70"/>
    <mergeCell ref="C66:C70"/>
    <mergeCell ref="A41:A45"/>
    <mergeCell ref="B41:B45"/>
    <mergeCell ref="C41:C45"/>
    <mergeCell ref="A46:A50"/>
    <mergeCell ref="B46:B50"/>
    <mergeCell ref="C46:C50"/>
    <mergeCell ref="B51:B53"/>
    <mergeCell ref="A31:A35"/>
    <mergeCell ref="B31:B35"/>
    <mergeCell ref="C31:C35"/>
    <mergeCell ref="A36:A40"/>
    <mergeCell ref="B36:B40"/>
    <mergeCell ref="C36:C40"/>
    <mergeCell ref="C6:C10"/>
    <mergeCell ref="C11:C15"/>
    <mergeCell ref="C16:C20"/>
    <mergeCell ref="C21:C25"/>
    <mergeCell ref="A26:A30"/>
    <mergeCell ref="B26:B30"/>
    <mergeCell ref="C26:C30"/>
    <mergeCell ref="B6:B8"/>
    <mergeCell ref="B16:B18"/>
    <mergeCell ref="D1:H1"/>
    <mergeCell ref="D2:H2"/>
    <mergeCell ref="A3:H3"/>
    <mergeCell ref="A4:A5"/>
    <mergeCell ref="B4:B5"/>
    <mergeCell ref="C4:C5"/>
    <mergeCell ref="D4:D5"/>
    <mergeCell ref="E4:G4"/>
    <mergeCell ref="H4:H5"/>
  </mergeCells>
  <pageMargins left="0.15748031496062992" right="0.15748031496062992" top="0.28000000000000003" bottom="0.19" header="0.31496062992125984" footer="0.1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изм.09.01.2025</vt:lpstr>
      <vt:lpstr>изм.09.01.2025!Заголовки_для_печати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2025-02-03T07:11:53Z</dcterms:modified>
</cp:coreProperties>
</file>